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325" windowWidth="15600" windowHeight="4815" activeTab="2"/>
  </bookViews>
  <sheets>
    <sheet name="pLANILHA REDUTOR " sheetId="2" r:id="rId1"/>
    <sheet name="CRONOGRAMA FISICO-FINANC" sheetId="4" r:id="rId2"/>
    <sheet name="BDI" sheetId="5" r:id="rId3"/>
  </sheets>
  <calcPr calcId="145621" iterate="1" iterateCount="60"/>
</workbook>
</file>

<file path=xl/calcChain.xml><?xml version="1.0" encoding="utf-8"?>
<calcChain xmlns="http://schemas.openxmlformats.org/spreadsheetml/2006/main">
  <c r="I12" i="2" l="1"/>
  <c r="H12" i="2"/>
  <c r="H9" i="2"/>
  <c r="H10" i="2"/>
  <c r="I8" i="2"/>
  <c r="H8" i="2"/>
  <c r="F8" i="2" l="1"/>
  <c r="F12" i="2" l="1"/>
  <c r="F10" i="2"/>
  <c r="F9" i="2"/>
  <c r="D10" i="4" l="1"/>
  <c r="F10" i="4"/>
  <c r="H10" i="4"/>
  <c r="D11" i="4"/>
  <c r="F11" i="4"/>
  <c r="H11" i="4"/>
  <c r="D13" i="4"/>
  <c r="F13" i="4"/>
  <c r="H13" i="4"/>
  <c r="D14" i="4"/>
  <c r="F14" i="4"/>
  <c r="H14" i="4"/>
  <c r="P10" i="4"/>
  <c r="R10" i="4"/>
  <c r="T10" i="4"/>
  <c r="V10" i="4"/>
  <c r="X10" i="4"/>
  <c r="Z10" i="4"/>
  <c r="P11" i="4"/>
  <c r="R11" i="4"/>
  <c r="T11" i="4"/>
  <c r="V11" i="4"/>
  <c r="X11" i="4"/>
  <c r="Z11" i="4"/>
  <c r="P13" i="4"/>
  <c r="R13" i="4"/>
  <c r="T13" i="4"/>
  <c r="V13" i="4"/>
  <c r="X13" i="4"/>
  <c r="Z13" i="4"/>
  <c r="P14" i="4"/>
  <c r="R14" i="4"/>
  <c r="T14" i="4"/>
  <c r="V14" i="4"/>
  <c r="X14" i="4"/>
  <c r="Z14" i="4"/>
  <c r="J10" i="4"/>
  <c r="L10" i="4"/>
  <c r="N10" i="4"/>
  <c r="J11" i="4"/>
  <c r="L11" i="4"/>
  <c r="N11" i="4"/>
  <c r="J13" i="4"/>
  <c r="L13" i="4"/>
  <c r="N13" i="4"/>
  <c r="J14" i="4"/>
  <c r="L14" i="4"/>
  <c r="N14" i="4"/>
  <c r="L9" i="4"/>
  <c r="N9" i="4"/>
  <c r="P9" i="4"/>
  <c r="R9" i="4"/>
  <c r="T9" i="4"/>
  <c r="V9" i="4"/>
  <c r="X9" i="4"/>
  <c r="Z9" i="4"/>
  <c r="J9" i="4"/>
  <c r="H9" i="4"/>
  <c r="F9" i="4"/>
  <c r="D9" i="4"/>
  <c r="I10" i="2" l="1"/>
  <c r="C11" i="4" s="1"/>
  <c r="I9" i="2"/>
  <c r="C10" i="4" s="1"/>
  <c r="C9" i="4"/>
  <c r="Q11" i="4" l="1"/>
  <c r="U11" i="4"/>
  <c r="Y11" i="4"/>
  <c r="K11" i="4"/>
  <c r="O11" i="4"/>
  <c r="G11" i="4"/>
  <c r="S11" i="4"/>
  <c r="W11" i="4"/>
  <c r="AA11" i="4"/>
  <c r="M11" i="4"/>
  <c r="I11" i="4"/>
  <c r="E11" i="4"/>
  <c r="Q10" i="4"/>
  <c r="Y10" i="4"/>
  <c r="O10" i="4"/>
  <c r="K10" i="4"/>
  <c r="I10" i="4"/>
  <c r="W10" i="4"/>
  <c r="M10" i="4"/>
  <c r="E10" i="4"/>
  <c r="U10" i="4"/>
  <c r="G10" i="4"/>
  <c r="S10" i="4"/>
  <c r="AA10" i="4"/>
  <c r="AA9" i="4"/>
  <c r="S9" i="4"/>
  <c r="M9" i="4"/>
  <c r="E9" i="4"/>
  <c r="Y9" i="4"/>
  <c r="Q9" i="4"/>
  <c r="K9" i="4"/>
  <c r="I9" i="4"/>
  <c r="G9" i="4"/>
  <c r="W9" i="4"/>
  <c r="U9" i="4"/>
  <c r="O9" i="4"/>
  <c r="C13" i="4"/>
  <c r="Q13" i="4" l="1"/>
  <c r="Y13" i="4"/>
  <c r="O13" i="4"/>
  <c r="S13" i="4"/>
  <c r="AA13" i="4"/>
  <c r="I13" i="4"/>
  <c r="M13" i="4"/>
  <c r="U13" i="4"/>
  <c r="K13" i="4"/>
  <c r="G13" i="4"/>
  <c r="W13" i="4"/>
  <c r="E13" i="4"/>
  <c r="H13" i="2"/>
  <c r="I25" i="2" s="1"/>
  <c r="C14" i="4" l="1"/>
  <c r="Y14" i="4" l="1"/>
  <c r="Q14" i="4"/>
  <c r="S14" i="4"/>
  <c r="U14" i="4"/>
  <c r="W14" i="4"/>
  <c r="AA14" i="4"/>
  <c r="I14" i="4"/>
  <c r="G14" i="4"/>
  <c r="E14" i="4"/>
  <c r="M14" i="4"/>
  <c r="K14" i="4"/>
  <c r="O14" i="4"/>
</calcChain>
</file>

<file path=xl/sharedStrings.xml><?xml version="1.0" encoding="utf-8"?>
<sst xmlns="http://schemas.openxmlformats.org/spreadsheetml/2006/main" count="137" uniqueCount="100">
  <si>
    <t>ITEM</t>
  </si>
  <si>
    <t>CÓDIGO</t>
  </si>
  <si>
    <t>FONTE</t>
  </si>
  <si>
    <t>DESCRIÇÃO DOS SERVIÇOS</t>
  </si>
  <si>
    <t>UNID.</t>
  </si>
  <si>
    <t>QUANT.</t>
  </si>
  <si>
    <t>VALOR (R$)</t>
  </si>
  <si>
    <t>PR. UNIT.(R$) sem bdi</t>
  </si>
  <si>
    <t>PR. UNIT.(R$) com bdi</t>
  </si>
  <si>
    <t>m2</t>
  </si>
  <si>
    <t>LIMPEZA FINAL DA OBRA</t>
  </si>
  <si>
    <t>1.1</t>
  </si>
  <si>
    <t>1.2</t>
  </si>
  <si>
    <t>2.1</t>
  </si>
  <si>
    <t>BDI:</t>
  </si>
  <si>
    <t>CUSTO TOTAL COM BDI:</t>
  </si>
  <si>
    <t>CRONOGRAMA FÍSICO-FINANCEIRO</t>
  </si>
  <si>
    <t>TOTAL ACUMULADO</t>
  </si>
  <si>
    <t>FINANCEIRO ACUMULADO</t>
  </si>
  <si>
    <t>FÍSICO ACUMULADO</t>
  </si>
  <si>
    <t>VR.TOTAL</t>
  </si>
  <si>
    <t>PREFEITURA MUNICIPAL DE POUSO ALEGRE</t>
  </si>
  <si>
    <t>COMPOSIÇÃO DO BDI (Acórdão TCU n° 2622/2013) - Construção de Rodovias e Ferrovias</t>
  </si>
  <si>
    <r>
      <rPr>
        <b/>
        <sz val="11"/>
        <color indexed="8"/>
        <rFont val="Arial"/>
        <family val="2"/>
      </rPr>
      <t>Limites</t>
    </r>
    <r>
      <rPr>
        <sz val="11"/>
        <color indexed="8"/>
        <rFont val="Arial"/>
        <family val="2"/>
      </rPr>
      <t xml:space="preserve">                                           (sem desoneração)</t>
    </r>
  </si>
  <si>
    <t>OBRA:</t>
  </si>
  <si>
    <t>Contrato:</t>
  </si>
  <si>
    <t>RT: de Orç.:</t>
  </si>
  <si>
    <t>ART/RRT:</t>
  </si>
  <si>
    <t>Item Componente do BDI</t>
  </si>
  <si>
    <t>1 Quartil</t>
  </si>
  <si>
    <t>médio</t>
  </si>
  <si>
    <t>3 Quartil</t>
  </si>
  <si>
    <t>Despesas Indiretas e Lucro</t>
  </si>
  <si>
    <t>%</t>
  </si>
  <si>
    <t>Garantia + seguro</t>
  </si>
  <si>
    <t>Risco</t>
  </si>
  <si>
    <t>Administração Central</t>
  </si>
  <si>
    <t>Subtotal I = 1+((1+2+3)/100)</t>
  </si>
  <si>
    <t>Despesas Financeiras</t>
  </si>
  <si>
    <t>Subtotal II= 1+(4/100)</t>
  </si>
  <si>
    <t>Lucro</t>
  </si>
  <si>
    <t>Subtotal III= 1+(5/100)</t>
  </si>
  <si>
    <t>Tributos Federais</t>
  </si>
  <si>
    <t>CONFINS</t>
  </si>
  <si>
    <t>PIS/PASEP</t>
  </si>
  <si>
    <t>IRPJ</t>
  </si>
  <si>
    <t>Não incidente</t>
  </si>
  <si>
    <t>CSLL</t>
  </si>
  <si>
    <t>Tributos Municipal</t>
  </si>
  <si>
    <t>ISS</t>
  </si>
  <si>
    <t>Conforme legislação municipal</t>
  </si>
  <si>
    <t>Subtotal IV= (6+7+8+9+10)/100</t>
  </si>
  <si>
    <t>TOTAL DO BDI SEM A ALIQUOTA DO INSS</t>
  </si>
  <si>
    <t>FÓRMULA</t>
  </si>
  <si>
    <t>Prencher as células das cores:</t>
  </si>
  <si>
    <r>
      <t xml:space="preserve">BDI= </t>
    </r>
    <r>
      <rPr>
        <b/>
        <u/>
        <sz val="11"/>
        <color indexed="8"/>
        <rFont val="Calibri"/>
        <family val="2"/>
      </rPr>
      <t>(1+AC+S+R+G)(1+DF)(1+L)</t>
    </r>
    <r>
      <rPr>
        <b/>
        <sz val="11"/>
        <color indexed="8"/>
        <rFont val="Calibri"/>
        <family val="2"/>
      </rPr>
      <t xml:space="preserve">  -1</t>
    </r>
  </si>
  <si>
    <t>(1-I)</t>
  </si>
  <si>
    <t xml:space="preserve">Onde:                                                                                                                                                </t>
  </si>
  <si>
    <t>OBS:  1</t>
  </si>
  <si>
    <t>A tabela acima foi lliberada sem considerar a</t>
  </si>
  <si>
    <t>AC: taxa de administração central;</t>
  </si>
  <si>
    <t xml:space="preserve">desoneração sobre a folha de pagamento prevista na lei n° </t>
  </si>
  <si>
    <t xml:space="preserve"> S: taxa de seguros; </t>
  </si>
  <si>
    <t>12.844/2013.para análise de orçamentos considerando a</t>
  </si>
  <si>
    <t xml:space="preserve">R: taxa de riscos;  </t>
  </si>
  <si>
    <t>contribuição previdenciaria sobre a receita bruta deverá ser</t>
  </si>
  <si>
    <t>DF: taxa de despesas financeiras;</t>
  </si>
  <si>
    <t>somada a alíquota de 2% no item impostos. 2. O Tomador</t>
  </si>
  <si>
    <t xml:space="preserve"> L: taxa de lucro/remuneração; </t>
  </si>
  <si>
    <t>apresentará declaração informativa, conforme, a respectiva</t>
  </si>
  <si>
    <t>I: taxa de incidência de impostos (PIS,CONFINS,ISS)</t>
  </si>
  <si>
    <t>alíquota do ISS que será um percentual entre 2% e 5%.</t>
  </si>
  <si>
    <t>Tributo Federal</t>
  </si>
  <si>
    <t>Contribuição previdenciária sobre a receita bruta alíquota de 2% no item impostos</t>
  </si>
  <si>
    <t>TOTAL DO INDICE DO BDI ADOTADO</t>
  </si>
  <si>
    <t>Responsável técnica de Orçamento</t>
  </si>
  <si>
    <t>Marcio Eli Barbosa Júnior</t>
  </si>
  <si>
    <t>CREA MG: 211733/D</t>
  </si>
  <si>
    <t>Secretaria de Trânsito e Transporte</t>
  </si>
  <si>
    <t>Endereço: PRAÇA JOÃO PINHEIRO Nº73</t>
  </si>
  <si>
    <t>SN</t>
  </si>
  <si>
    <t>SERVIÇOS COMPLEMENTARES - LIMPEZA</t>
  </si>
  <si>
    <t xml:space="preserve">EXECUÇÃO DE LOMBADAS E TRAVESSIAS ELEVADAS </t>
  </si>
  <si>
    <t>POUSO ALEGRE, 05 DE SETEMBRO DE 2020</t>
  </si>
  <si>
    <t>M2</t>
  </si>
  <si>
    <t>M3</t>
  </si>
  <si>
    <t>M3 X KM</t>
  </si>
  <si>
    <t>EXECUÇÃO DE PINTURA DE LIGAÇÃO COM EMULSÃO ASFÁLTICA RR-2C. AF_11/2019</t>
  </si>
  <si>
    <t>EXECUÇÃO DE PAVIMENTO COM APLICAÇÃO DE CONCRETO ASFÁLTICO, CAMADA DE ROLAMENTO - EXCLUSIVE CARGA E TRANSPORTE. AF_11/2019</t>
  </si>
  <si>
    <t>1.3</t>
  </si>
  <si>
    <t>TRANSPORTE COM CAMINHÃO BASCULANTE DE 6 M3, EM VIA URBANA PAVIMENTADA, DMT ATÉ 30 KM (UNIDADE: M3XKM). AF_01/2018</t>
  </si>
  <si>
    <t>EXECUÇÃO DE LOMBADA</t>
  </si>
  <si>
    <t>MÊS:</t>
  </si>
  <si>
    <t>VALORES</t>
  </si>
  <si>
    <t>SINAPI 06-2020</t>
  </si>
  <si>
    <t>SINAPI 06-2021</t>
  </si>
  <si>
    <t>SINAPI 06-2022</t>
  </si>
  <si>
    <t xml:space="preserve">PLANILHA ORÇAMENTÁRIA - LOMBADAS E TRAVESSIAS ELEVADAS </t>
  </si>
  <si>
    <t>EXECUÇÃO DE LOMBADA E TRAVESSIA ELEVADA</t>
  </si>
  <si>
    <r>
      <rPr>
        <b/>
        <sz val="12"/>
        <rFont val="Times New Roman"/>
        <family val="1"/>
      </rPr>
      <t xml:space="preserve">OBS: </t>
    </r>
    <r>
      <rPr>
        <sz val="12"/>
        <rFont val="Times New Roman"/>
        <family val="1"/>
      </rPr>
      <t>PARA FINS DE CÁLCULO, SÃO CONSIDERADOS OS SEGUINTES PARÂMETROS: DMT (20KM), DENSIDADE DO ASFALTO (2,5TON/M3), PLATAFORMA DA LOMBADA (3,7M), SEÇÃO GEOMÉTRICA LINEAR DA LOMBADA 0,3M2, PLATAFORMA DA TRAVESSIA (8,0M), SEÇÃO GEOMÉTRICA DA TRAVESSIA (0,975M2).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</si>
</sst>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R$&quot;\ * #,##0.00_-;\-&quot;R$&quot;\ * #,##0.00_-;_-&quot;R$&quot;\ * &quot;-&quot;??_-;_-@_-"/>
    <numFmt numFmtId="165" formatCode="_(* #,##0.00_);_(* \(#,##0.00\);_(* &quot;-&quot;??_);_(@_)"/>
    <numFmt numFmtId="166" formatCode="#,##0.00&quot; &quot;;&quot; (&quot;#,##0.00&quot;)&quot;;&quot; -&quot;#&quot; &quot;;@&quot; &quot;"/>
    <numFmt numFmtId="167" formatCode="#,##0.00&quot; &quot;;&quot;-&quot;#,##0.00&quot; &quot;;&quot; -&quot;#&quot; &quot;;@&quot; &quot;"/>
    <numFmt numFmtId="168" formatCode="[$R$-416]&quot; &quot;#,##0.00;[Red]&quot;-&quot;[$R$-416]&quot; &quot;#,##0.00"/>
    <numFmt numFmtId="169" formatCode="&quot;R$&quot;\ #,##0.00"/>
    <numFmt numFmtId="170" formatCode="&quot;R$&quot;#,##0.00"/>
  </numFmts>
  <fonts count="23">
    <font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2"/>
      <color rgb="FF000000"/>
      <name val="Times New Roman"/>
      <family val="1"/>
    </font>
    <font>
      <b/>
      <sz val="20"/>
      <color rgb="FF000000"/>
      <name val="Times New Roman"/>
      <family val="1"/>
    </font>
    <font>
      <sz val="16"/>
      <color rgb="FF000000"/>
      <name val="Times New Roman"/>
      <family val="1"/>
    </font>
    <font>
      <b/>
      <sz val="11"/>
      <color indexed="8"/>
      <name val="Arial"/>
      <family val="2"/>
    </font>
    <font>
      <b/>
      <u/>
      <sz val="10"/>
      <color indexed="8"/>
      <name val="Arial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0" fontId="3" fillId="0" borderId="0" applyNumberFormat="0" applyBorder="0" applyProtection="0"/>
    <xf numFmtId="0" fontId="3" fillId="0" borderId="0" applyNumberFormat="0" applyBorder="0" applyProtection="0"/>
    <xf numFmtId="166" fontId="3" fillId="0" borderId="0" applyBorder="0" applyProtection="0"/>
    <xf numFmtId="166" fontId="3" fillId="0" borderId="0" applyBorder="0" applyProtection="0"/>
    <xf numFmtId="0" fontId="4" fillId="0" borderId="0" applyNumberFormat="0" applyBorder="0" applyProtection="0"/>
    <xf numFmtId="0" fontId="3" fillId="0" borderId="0" applyNumberFormat="0" applyBorder="0" applyProtection="0"/>
    <xf numFmtId="167" fontId="4" fillId="0" borderId="0" applyBorder="0" applyProtection="0"/>
    <xf numFmtId="0" fontId="5" fillId="0" borderId="0" applyNumberFormat="0" applyBorder="0" applyProtection="0">
      <alignment horizontal="center"/>
    </xf>
    <xf numFmtId="0" fontId="5" fillId="0" borderId="0" applyNumberFormat="0" applyBorder="0" applyProtection="0">
      <alignment horizontal="center" textRotation="90"/>
    </xf>
    <xf numFmtId="0" fontId="1" fillId="0" borderId="0"/>
    <xf numFmtId="9" fontId="1" fillId="0" borderId="0" applyFont="0" applyFill="0" applyBorder="0" applyAlignment="0" applyProtection="0"/>
    <xf numFmtId="0" fontId="6" fillId="0" borderId="0" applyNumberFormat="0" applyBorder="0" applyProtection="0"/>
    <xf numFmtId="168" fontId="6" fillId="0" borderId="0" applyBorder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3" fillId="0" borderId="0" applyBorder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33">
    <xf numFmtId="0" fontId="0" fillId="0" borderId="0" xfId="0"/>
    <xf numFmtId="165" fontId="8" fillId="3" borderId="1" xfId="14" applyFont="1" applyFill="1" applyBorder="1" applyAlignment="1">
      <alignment horizontal="center" vertical="center" wrapText="1"/>
    </xf>
    <xf numFmtId="4" fontId="8" fillId="3" borderId="1" xfId="10" applyNumberFormat="1" applyFont="1" applyFill="1" applyBorder="1" applyAlignment="1">
      <alignment horizontal="center" vertical="center" wrapText="1"/>
    </xf>
    <xf numFmtId="49" fontId="8" fillId="3" borderId="1" xfId="10" applyNumberFormat="1" applyFont="1" applyFill="1" applyBorder="1" applyAlignment="1">
      <alignment horizontal="center" vertical="center" wrapText="1"/>
    </xf>
    <xf numFmtId="0" fontId="0" fillId="0" borderId="0" xfId="0" applyAlignment="1"/>
    <xf numFmtId="164" fontId="10" fillId="0" borderId="15" xfId="0" applyNumberFormat="1" applyFont="1" applyBorder="1" applyAlignment="1">
      <alignment horizontal="center" vertical="center" wrapText="1"/>
    </xf>
    <xf numFmtId="164" fontId="10" fillId="0" borderId="15" xfId="17" applyFont="1" applyBorder="1" applyAlignment="1">
      <alignment horizontal="center" vertical="center" wrapText="1"/>
    </xf>
    <xf numFmtId="0" fontId="0" fillId="0" borderId="5" xfId="0" applyBorder="1"/>
    <xf numFmtId="0" fontId="16" fillId="0" borderId="32" xfId="0" applyFont="1" applyBorder="1"/>
    <xf numFmtId="0" fontId="0" fillId="0" borderId="32" xfId="0" applyBorder="1"/>
    <xf numFmtId="0" fontId="0" fillId="0" borderId="6" xfId="0" applyBorder="1"/>
    <xf numFmtId="0" fontId="0" fillId="0" borderId="7" xfId="0" applyBorder="1"/>
    <xf numFmtId="0" fontId="2" fillId="0" borderId="0" xfId="0" applyFont="1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33" xfId="0" applyBorder="1"/>
    <xf numFmtId="0" fontId="0" fillId="0" borderId="10" xfId="0" applyBorder="1"/>
    <xf numFmtId="0" fontId="16" fillId="0" borderId="7" xfId="0" applyFont="1" applyBorder="1"/>
    <xf numFmtId="0" fontId="2" fillId="6" borderId="30" xfId="0" applyFont="1" applyFill="1" applyBorder="1" applyAlignment="1"/>
    <xf numFmtId="0" fontId="0" fillId="5" borderId="34" xfId="0" applyFill="1" applyBorder="1" applyAlignment="1">
      <alignment horizontal="center"/>
    </xf>
    <xf numFmtId="0" fontId="2" fillId="7" borderId="35" xfId="0" applyFont="1" applyFill="1" applyBorder="1" applyAlignment="1"/>
    <xf numFmtId="0" fontId="0" fillId="0" borderId="36" xfId="0" applyBorder="1"/>
    <xf numFmtId="0" fontId="0" fillId="5" borderId="3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18" fillId="0" borderId="1" xfId="0" applyFont="1" applyBorder="1" applyAlignment="1">
      <alignment horizontal="center"/>
    </xf>
    <xf numFmtId="164" fontId="13" fillId="4" borderId="16" xfId="0" applyNumberFormat="1" applyFont="1" applyFill="1" applyBorder="1" applyAlignment="1">
      <alignment horizontal="center" vertical="center"/>
    </xf>
    <xf numFmtId="0" fontId="20" fillId="3" borderId="1" xfId="10" applyFont="1" applyFill="1" applyBorder="1" applyAlignment="1">
      <alignment horizontal="left" vertical="center" wrapText="1"/>
    </xf>
    <xf numFmtId="165" fontId="21" fillId="3" borderId="1" xfId="14" applyNumberFormat="1" applyFont="1" applyFill="1" applyBorder="1" applyAlignment="1">
      <alignment horizontal="left" vertical="center" wrapText="1"/>
    </xf>
    <xf numFmtId="165" fontId="20" fillId="3" borderId="1" xfId="14" applyFont="1" applyFill="1" applyBorder="1" applyAlignment="1">
      <alignment horizontal="left" vertical="center" wrapText="1"/>
    </xf>
    <xf numFmtId="4" fontId="20" fillId="3" borderId="1" xfId="10" applyNumberFormat="1" applyFont="1" applyFill="1" applyBorder="1" applyAlignment="1">
      <alignment horizontal="left" vertical="center" wrapText="1"/>
    </xf>
    <xf numFmtId="0" fontId="21" fillId="2" borderId="1" xfId="10" applyFont="1" applyFill="1" applyBorder="1" applyAlignment="1">
      <alignment horizontal="left" vertical="center" wrapText="1"/>
    </xf>
    <xf numFmtId="165" fontId="21" fillId="2" borderId="1" xfId="14" applyNumberFormat="1" applyFont="1" applyFill="1" applyBorder="1" applyAlignment="1">
      <alignment horizontal="left" vertical="center" wrapText="1"/>
    </xf>
    <xf numFmtId="164" fontId="21" fillId="2" borderId="1" xfId="17" applyFont="1" applyFill="1" applyBorder="1" applyAlignment="1">
      <alignment horizontal="left" vertical="center" wrapText="1"/>
    </xf>
    <xf numFmtId="0" fontId="21" fillId="3" borderId="1" xfId="10" applyFont="1" applyFill="1" applyBorder="1" applyAlignment="1">
      <alignment horizontal="left" vertical="center" wrapText="1"/>
    </xf>
    <xf numFmtId="164" fontId="21" fillId="3" borderId="1" xfId="17" applyFont="1" applyFill="1" applyBorder="1" applyAlignment="1">
      <alignment horizontal="left" vertical="center" wrapText="1"/>
    </xf>
    <xf numFmtId="0" fontId="21" fillId="0" borderId="1" xfId="10" applyFont="1" applyFill="1" applyBorder="1" applyAlignment="1">
      <alignment horizontal="left" vertical="center" wrapText="1"/>
    </xf>
    <xf numFmtId="49" fontId="21" fillId="0" borderId="1" xfId="10" applyNumberFormat="1" applyFont="1" applyFill="1" applyBorder="1" applyAlignment="1">
      <alignment horizontal="left" vertical="center" wrapText="1"/>
    </xf>
    <xf numFmtId="165" fontId="21" fillId="0" borderId="1" xfId="14" applyNumberFormat="1" applyFont="1" applyFill="1" applyBorder="1" applyAlignment="1">
      <alignment horizontal="left" vertical="center" wrapText="1"/>
    </xf>
    <xf numFmtId="164" fontId="21" fillId="0" borderId="1" xfId="17" applyFont="1" applyFill="1" applyBorder="1" applyAlignment="1">
      <alignment horizontal="left" vertical="center" wrapText="1"/>
    </xf>
    <xf numFmtId="164" fontId="10" fillId="3" borderId="15" xfId="17" applyFont="1" applyFill="1" applyBorder="1" applyAlignment="1">
      <alignment horizontal="center" vertical="center" wrapText="1"/>
    </xf>
    <xf numFmtId="9" fontId="10" fillId="3" borderId="14" xfId="18" applyFont="1" applyFill="1" applyBorder="1" applyAlignment="1">
      <alignment horizontal="center" vertical="center" wrapText="1"/>
    </xf>
    <xf numFmtId="164" fontId="10" fillId="3" borderId="15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10" fontId="10" fillId="0" borderId="14" xfId="18" applyNumberFormat="1" applyFont="1" applyBorder="1" applyAlignment="1">
      <alignment horizontal="center" vertical="center" wrapText="1"/>
    </xf>
    <xf numFmtId="0" fontId="20" fillId="3" borderId="11" xfId="10" applyFont="1" applyFill="1" applyBorder="1" applyAlignment="1">
      <alignment horizontal="left" vertical="center" wrapText="1"/>
    </xf>
    <xf numFmtId="164" fontId="10" fillId="3" borderId="18" xfId="17" applyFont="1" applyFill="1" applyBorder="1" applyAlignment="1">
      <alignment horizontal="center" vertical="center" wrapText="1"/>
    </xf>
    <xf numFmtId="170" fontId="10" fillId="0" borderId="15" xfId="0" applyNumberFormat="1" applyFont="1" applyBorder="1" applyAlignment="1">
      <alignment horizontal="center" vertical="center" wrapText="1"/>
    </xf>
    <xf numFmtId="10" fontId="10" fillId="3" borderId="14" xfId="18" applyNumberFormat="1" applyFont="1" applyFill="1" applyBorder="1" applyAlignment="1">
      <alignment horizontal="center" vertical="center" wrapText="1"/>
    </xf>
    <xf numFmtId="170" fontId="10" fillId="3" borderId="15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1" fillId="2" borderId="1" xfId="10" applyFont="1" applyFill="1" applyBorder="1" applyAlignment="1">
      <alignment horizontal="center" vertical="center" wrapText="1"/>
    </xf>
    <xf numFmtId="0" fontId="9" fillId="0" borderId="2" xfId="10" applyFont="1" applyFill="1" applyBorder="1" applyAlignment="1">
      <alignment horizontal="center" vertical="center" wrapText="1"/>
    </xf>
    <xf numFmtId="0" fontId="9" fillId="0" borderId="3" xfId="10" applyFont="1" applyFill="1" applyBorder="1" applyAlignment="1">
      <alignment horizontal="center" vertical="center" wrapText="1"/>
    </xf>
    <xf numFmtId="0" fontId="9" fillId="0" borderId="4" xfId="10" applyFont="1" applyFill="1" applyBorder="1" applyAlignment="1">
      <alignment horizontal="center" vertical="center" wrapText="1"/>
    </xf>
    <xf numFmtId="49" fontId="12" fillId="3" borderId="1" xfId="10" applyNumberFormat="1" applyFont="1" applyFill="1" applyBorder="1" applyAlignment="1">
      <alignment horizontal="center" vertical="center" wrapText="1"/>
    </xf>
    <xf numFmtId="164" fontId="8" fillId="3" borderId="1" xfId="17" applyFont="1" applyFill="1" applyBorder="1" applyAlignment="1">
      <alignment horizontal="center" vertical="center" wrapText="1"/>
    </xf>
    <xf numFmtId="169" fontId="8" fillId="3" borderId="1" xfId="17" applyNumberFormat="1" applyFont="1" applyFill="1" applyBorder="1" applyAlignment="1">
      <alignment horizontal="center" vertical="center" wrapText="1"/>
    </xf>
    <xf numFmtId="165" fontId="8" fillId="3" borderId="1" xfId="14" applyFont="1" applyFill="1" applyBorder="1" applyAlignment="1">
      <alignment horizontal="center" vertical="center" wrapText="1"/>
    </xf>
    <xf numFmtId="10" fontId="8" fillId="3" borderId="1" xfId="18" applyNumberFormat="1" applyFont="1" applyFill="1" applyBorder="1" applyAlignment="1">
      <alignment horizontal="center" vertical="center" wrapText="1"/>
    </xf>
    <xf numFmtId="49" fontId="9" fillId="3" borderId="2" xfId="10" applyNumberFormat="1" applyFont="1" applyFill="1" applyBorder="1" applyAlignment="1">
      <alignment horizontal="center" vertical="center" wrapText="1"/>
    </xf>
    <xf numFmtId="49" fontId="9" fillId="3" borderId="3" xfId="10" applyNumberFormat="1" applyFont="1" applyFill="1" applyBorder="1" applyAlignment="1">
      <alignment horizontal="center" vertical="center" wrapText="1"/>
    </xf>
    <xf numFmtId="49" fontId="9" fillId="3" borderId="4" xfId="10" applyNumberFormat="1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13" fillId="4" borderId="15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2" fillId="4" borderId="42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3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1" xfId="0" applyBorder="1" applyAlignment="1">
      <alignment horizontal="center"/>
    </xf>
    <xf numFmtId="10" fontId="0" fillId="8" borderId="30" xfId="0" applyNumberFormat="1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8" fillId="0" borderId="0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18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right"/>
    </xf>
    <xf numFmtId="0" fontId="17" fillId="0" borderId="5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38" xfId="0" applyFill="1" applyBorder="1" applyAlignment="1">
      <alignment horizontal="center"/>
    </xf>
  </cellXfs>
  <cellStyles count="19">
    <cellStyle name="20% - Ênfase1 100" xfId="1"/>
    <cellStyle name="60% - Ênfase6 37" xfId="2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_BuiltIn_Comma" xfId="7"/>
    <cellStyle name="Heading" xfId="8"/>
    <cellStyle name="Heading1" xfId="9"/>
    <cellStyle name="Moeda" xfId="17" builtinId="4"/>
    <cellStyle name="Normal" xfId="0" builtinId="0"/>
    <cellStyle name="Normal 2" xfId="10"/>
    <cellStyle name="Porcentagem" xfId="18" builtinId="5"/>
    <cellStyle name="Porcentagem 2" xfId="11"/>
    <cellStyle name="Result" xfId="12"/>
    <cellStyle name="Result2" xfId="13"/>
    <cellStyle name="Separador de milhares 2" xfId="15"/>
    <cellStyle name="Separador de milhares 4" xfId="16"/>
    <cellStyle name="Vírgula" xfId="14" builtin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AFEAFF"/>
      <color rgb="FF0067B4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zoomScale="80" zoomScaleNormal="80" workbookViewId="0">
      <selection activeCell="D7" sqref="D7"/>
    </sheetView>
  </sheetViews>
  <sheetFormatPr defaultRowHeight="14.25"/>
  <cols>
    <col min="1" max="1" width="16.625" customWidth="1"/>
    <col min="2" max="2" width="22.5" customWidth="1"/>
    <col min="3" max="3" width="24.375" customWidth="1"/>
    <col min="4" max="4" width="57.25" customWidth="1"/>
    <col min="5" max="5" width="12.375" customWidth="1"/>
    <col min="6" max="6" width="11.25" customWidth="1"/>
    <col min="7" max="7" width="14.875" customWidth="1"/>
    <col min="8" max="8" width="14.125" customWidth="1"/>
    <col min="9" max="9" width="20.125" customWidth="1"/>
  </cols>
  <sheetData>
    <row r="1" spans="1:9">
      <c r="A1" s="53" t="s">
        <v>97</v>
      </c>
      <c r="B1" s="53"/>
      <c r="C1" s="53"/>
      <c r="D1" s="53"/>
      <c r="E1" s="53"/>
      <c r="F1" s="53"/>
      <c r="G1" s="53"/>
      <c r="H1" s="53"/>
      <c r="I1" s="53"/>
    </row>
    <row r="2" spans="1:9">
      <c r="A2" s="53"/>
      <c r="B2" s="53"/>
      <c r="C2" s="53"/>
      <c r="D2" s="53"/>
      <c r="E2" s="53"/>
      <c r="F2" s="53"/>
      <c r="G2" s="53"/>
      <c r="H2" s="53"/>
      <c r="I2" s="53"/>
    </row>
    <row r="3" spans="1:9">
      <c r="A3" s="53"/>
      <c r="B3" s="53"/>
      <c r="C3" s="53"/>
      <c r="D3" s="53"/>
      <c r="E3" s="53"/>
      <c r="F3" s="53"/>
      <c r="G3" s="53"/>
      <c r="H3" s="53"/>
      <c r="I3" s="53"/>
    </row>
    <row r="4" spans="1:9" ht="33.75" customHeight="1">
      <c r="A4" s="53"/>
      <c r="B4" s="53"/>
      <c r="C4" s="53"/>
      <c r="D4" s="53"/>
      <c r="E4" s="53"/>
      <c r="F4" s="53"/>
      <c r="G4" s="53"/>
      <c r="H4" s="53"/>
      <c r="I4" s="53"/>
    </row>
    <row r="5" spans="1:9" ht="31.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1" t="s">
        <v>5</v>
      </c>
      <c r="G5" s="2" t="s">
        <v>7</v>
      </c>
      <c r="H5" s="2" t="s">
        <v>8</v>
      </c>
      <c r="I5" s="2" t="s">
        <v>6</v>
      </c>
    </row>
    <row r="6" spans="1:9" ht="15.75">
      <c r="A6" s="54"/>
      <c r="B6" s="55"/>
      <c r="C6" s="55"/>
      <c r="D6" s="55"/>
      <c r="E6" s="55"/>
      <c r="F6" s="55"/>
      <c r="G6" s="55"/>
      <c r="H6" s="55"/>
      <c r="I6" s="56"/>
    </row>
    <row r="7" spans="1:9" ht="39" customHeight="1">
      <c r="A7" s="29">
        <v>1</v>
      </c>
      <c r="B7" s="29"/>
      <c r="C7" s="29"/>
      <c r="D7" s="29" t="s">
        <v>98</v>
      </c>
      <c r="E7" s="29"/>
      <c r="F7" s="30"/>
      <c r="G7" s="31"/>
      <c r="H7" s="29"/>
      <c r="I7" s="32"/>
    </row>
    <row r="8" spans="1:9" ht="76.5" customHeight="1">
      <c r="A8" s="33" t="s">
        <v>11</v>
      </c>
      <c r="B8" s="33">
        <v>96402</v>
      </c>
      <c r="C8" s="33" t="s">
        <v>94</v>
      </c>
      <c r="D8" s="33" t="s">
        <v>87</v>
      </c>
      <c r="E8" s="33" t="s">
        <v>84</v>
      </c>
      <c r="F8" s="34">
        <f>(3.7*500)+(8*100)</f>
        <v>2650</v>
      </c>
      <c r="G8" s="35">
        <v>1.63</v>
      </c>
      <c r="H8" s="35">
        <f>ROUND(G8*1.2423,2)</f>
        <v>2.02</v>
      </c>
      <c r="I8" s="35">
        <f>ROUND((F8*H8),2)</f>
        <v>5353</v>
      </c>
    </row>
    <row r="9" spans="1:9" ht="76.5" customHeight="1">
      <c r="A9" s="33" t="s">
        <v>12</v>
      </c>
      <c r="B9" s="33">
        <v>95995</v>
      </c>
      <c r="C9" s="33" t="s">
        <v>95</v>
      </c>
      <c r="D9" s="33" t="s">
        <v>88</v>
      </c>
      <c r="E9" s="33" t="s">
        <v>85</v>
      </c>
      <c r="F9" s="34">
        <f>(0.3*500)+(0.975*100)</f>
        <v>247.5</v>
      </c>
      <c r="G9" s="35">
        <v>1027.55</v>
      </c>
      <c r="H9" s="35">
        <f t="shared" ref="H9:H10" si="0">ROUND(G9*1.2423,2)</f>
        <v>1276.53</v>
      </c>
      <c r="I9" s="35">
        <f>F9*H9</f>
        <v>315941.17499999999</v>
      </c>
    </row>
    <row r="10" spans="1:9" ht="76.5" customHeight="1">
      <c r="A10" s="33" t="s">
        <v>89</v>
      </c>
      <c r="B10" s="33">
        <v>97914</v>
      </c>
      <c r="C10" s="33" t="s">
        <v>96</v>
      </c>
      <c r="D10" s="33" t="s">
        <v>90</v>
      </c>
      <c r="E10" s="33" t="s">
        <v>86</v>
      </c>
      <c r="F10" s="34">
        <f>(20*0.3*500)+(20*0.975*100)</f>
        <v>4950</v>
      </c>
      <c r="G10" s="35">
        <v>1.1299999999999999</v>
      </c>
      <c r="H10" s="35">
        <f t="shared" si="0"/>
        <v>1.4</v>
      </c>
      <c r="I10" s="35">
        <f>F10*H10</f>
        <v>6930</v>
      </c>
    </row>
    <row r="11" spans="1:9" ht="31.5" customHeight="1">
      <c r="A11" s="29">
        <v>2</v>
      </c>
      <c r="B11" s="29"/>
      <c r="C11" s="29"/>
      <c r="D11" s="29" t="s">
        <v>81</v>
      </c>
      <c r="E11" s="36"/>
      <c r="F11" s="30"/>
      <c r="G11" s="37"/>
      <c r="H11" s="37"/>
      <c r="I11" s="37"/>
    </row>
    <row r="12" spans="1:9" ht="62.25" customHeight="1">
      <c r="A12" s="38" t="s">
        <v>13</v>
      </c>
      <c r="B12" s="38">
        <v>97914</v>
      </c>
      <c r="C12" s="33" t="s">
        <v>94</v>
      </c>
      <c r="D12" s="39" t="s">
        <v>10</v>
      </c>
      <c r="E12" s="38" t="s">
        <v>9</v>
      </c>
      <c r="F12" s="40">
        <f>(3.7*500)+(8*100)</f>
        <v>2650</v>
      </c>
      <c r="G12" s="41">
        <v>1.41</v>
      </c>
      <c r="H12" s="41">
        <f>ROUND((G12*(1+$H$14)),2)</f>
        <v>1.75</v>
      </c>
      <c r="I12" s="41">
        <f>ROUND(H12*F12,2)</f>
        <v>4637.5</v>
      </c>
    </row>
    <row r="13" spans="1:9" ht="40.5" customHeight="1">
      <c r="A13" s="57" t="s">
        <v>93</v>
      </c>
      <c r="B13" s="57"/>
      <c r="C13" s="57"/>
      <c r="D13" s="57"/>
      <c r="E13" s="57"/>
      <c r="F13" s="58" t="s">
        <v>15</v>
      </c>
      <c r="G13" s="58"/>
      <c r="H13" s="59">
        <f>SUM(I8,I9,I10,I12)</f>
        <v>332861.67499999999</v>
      </c>
      <c r="I13" s="59"/>
    </row>
    <row r="14" spans="1:9">
      <c r="A14" s="57"/>
      <c r="B14" s="57"/>
      <c r="C14" s="57"/>
      <c r="D14" s="57"/>
      <c r="E14" s="57"/>
      <c r="F14" s="60" t="s">
        <v>14</v>
      </c>
      <c r="G14" s="60"/>
      <c r="H14" s="61">
        <v>0.24229999999999999</v>
      </c>
      <c r="I14" s="61"/>
    </row>
    <row r="15" spans="1:9">
      <c r="A15" s="57"/>
      <c r="B15" s="57"/>
      <c r="C15" s="57"/>
      <c r="D15" s="57"/>
      <c r="E15" s="57"/>
      <c r="F15" s="60"/>
      <c r="G15" s="60"/>
      <c r="H15" s="61"/>
      <c r="I15" s="61"/>
    </row>
    <row r="16" spans="1:9" ht="44.25" customHeight="1">
      <c r="A16" s="62" t="s">
        <v>99</v>
      </c>
      <c r="B16" s="63"/>
      <c r="C16" s="63"/>
      <c r="D16" s="63"/>
      <c r="E16" s="63"/>
      <c r="F16" s="63"/>
      <c r="G16" s="63"/>
      <c r="H16" s="63"/>
      <c r="I16" s="64"/>
    </row>
    <row r="17" spans="1:9" ht="14.25" customHeight="1">
      <c r="A17" s="52"/>
      <c r="B17" s="52"/>
      <c r="C17" s="52"/>
      <c r="D17" s="52"/>
      <c r="E17" s="52"/>
      <c r="F17" s="52"/>
      <c r="G17" s="52"/>
      <c r="H17" s="52"/>
      <c r="I17" s="52"/>
    </row>
    <row r="18" spans="1:9" ht="14.25" customHeight="1">
      <c r="A18" s="52"/>
      <c r="B18" s="52"/>
      <c r="C18" s="52"/>
      <c r="D18" s="52"/>
      <c r="E18" s="52"/>
      <c r="F18" s="52"/>
      <c r="G18" s="52"/>
      <c r="H18" s="52"/>
      <c r="I18" s="52"/>
    </row>
    <row r="19" spans="1:9" ht="14.25" customHeight="1">
      <c r="A19" s="52"/>
      <c r="B19" s="52"/>
      <c r="C19" s="52"/>
      <c r="D19" s="52"/>
      <c r="E19" s="52"/>
      <c r="F19" s="52"/>
      <c r="G19" s="52"/>
      <c r="H19" s="52"/>
      <c r="I19" s="52"/>
    </row>
    <row r="20" spans="1:9" ht="14.25" customHeight="1">
      <c r="A20" s="52"/>
      <c r="B20" s="52"/>
      <c r="C20" s="52"/>
      <c r="D20" s="52"/>
      <c r="E20" s="52"/>
      <c r="F20" s="52"/>
      <c r="G20" s="52"/>
      <c r="H20" s="52"/>
      <c r="I20" s="52"/>
    </row>
    <row r="21" spans="1:9">
      <c r="A21" s="52"/>
      <c r="B21" s="52"/>
      <c r="C21" s="52"/>
      <c r="D21" s="52"/>
      <c r="E21" s="52"/>
      <c r="F21" s="52"/>
      <c r="G21" s="52"/>
      <c r="H21" s="52"/>
      <c r="I21" s="52"/>
    </row>
    <row r="22" spans="1:9">
      <c r="A22" s="52"/>
      <c r="B22" s="52"/>
      <c r="C22" s="52"/>
      <c r="D22" s="52"/>
      <c r="E22" s="52"/>
      <c r="F22" s="52"/>
      <c r="G22" s="52"/>
      <c r="H22" s="52"/>
      <c r="I22" s="52"/>
    </row>
    <row r="23" spans="1:9">
      <c r="A23" s="4"/>
      <c r="B23" s="4"/>
      <c r="C23" s="4"/>
      <c r="D23" s="4"/>
      <c r="E23" s="4"/>
      <c r="F23" s="4"/>
      <c r="G23" s="4"/>
      <c r="H23" s="4"/>
      <c r="I23" s="4"/>
    </row>
    <row r="24" spans="1:9">
      <c r="A24" s="4"/>
      <c r="B24" s="4"/>
      <c r="C24" s="4"/>
      <c r="D24" s="4"/>
      <c r="E24" s="4"/>
      <c r="F24" s="4"/>
      <c r="G24" s="4"/>
      <c r="H24" s="4"/>
      <c r="I24" s="4"/>
    </row>
    <row r="25" spans="1:9">
      <c r="A25" s="4"/>
      <c r="B25" s="4"/>
      <c r="C25" s="4"/>
      <c r="D25" s="4"/>
      <c r="E25" s="4"/>
      <c r="F25" s="4"/>
      <c r="G25" s="4"/>
      <c r="H25" s="4"/>
      <c r="I25" s="4">
        <f>H13/500</f>
        <v>665.72334999999998</v>
      </c>
    </row>
  </sheetData>
  <mergeCells count="9">
    <mergeCell ref="A17:I22"/>
    <mergeCell ref="A1:I4"/>
    <mergeCell ref="A6:I6"/>
    <mergeCell ref="A13:E15"/>
    <mergeCell ref="F13:G13"/>
    <mergeCell ref="H13:I13"/>
    <mergeCell ref="F14:G15"/>
    <mergeCell ref="H14:I15"/>
    <mergeCell ref="A16:I16"/>
  </mergeCells>
  <conditionalFormatting sqref="F5:H5">
    <cfRule type="cellIs" dxfId="1" priority="3" stopIfTrue="1" operator="equal">
      <formula>0</formula>
    </cfRule>
  </conditionalFormatting>
  <conditionalFormatting sqref="F11:H12">
    <cfRule type="cellIs" dxfId="0" priority="2" stopIfTrue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4"/>
  <sheetViews>
    <sheetView zoomScale="50" zoomScaleNormal="50" workbookViewId="0">
      <selection activeCell="I26" sqref="I26"/>
    </sheetView>
  </sheetViews>
  <sheetFormatPr defaultRowHeight="14.25"/>
  <cols>
    <col min="1" max="1" width="15.625" customWidth="1"/>
    <col min="2" max="2" width="47.625" customWidth="1"/>
    <col min="3" max="3" width="22.125" customWidth="1"/>
    <col min="4" max="26" width="15.625" customWidth="1"/>
    <col min="27" max="27" width="18.125" customWidth="1"/>
  </cols>
  <sheetData>
    <row r="2" spans="1:27" ht="15" thickBot="1"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1:27" ht="14.25" customHeight="1">
      <c r="A3" s="92" t="s">
        <v>16</v>
      </c>
      <c r="B3" s="93"/>
      <c r="C3" s="96" t="s">
        <v>92</v>
      </c>
      <c r="D3" s="83">
        <v>1</v>
      </c>
      <c r="E3" s="68"/>
      <c r="F3" s="67">
        <v>2</v>
      </c>
      <c r="G3" s="68"/>
      <c r="H3" s="67">
        <v>3</v>
      </c>
      <c r="I3" s="68"/>
      <c r="J3" s="67">
        <v>4</v>
      </c>
      <c r="K3" s="68"/>
      <c r="L3" s="67">
        <v>5</v>
      </c>
      <c r="M3" s="68"/>
      <c r="N3" s="67">
        <v>6</v>
      </c>
      <c r="O3" s="68"/>
      <c r="P3" s="67">
        <v>7</v>
      </c>
      <c r="Q3" s="68"/>
      <c r="R3" s="67">
        <v>8</v>
      </c>
      <c r="S3" s="68"/>
      <c r="T3" s="67">
        <v>9</v>
      </c>
      <c r="U3" s="68"/>
      <c r="V3" s="67">
        <v>10</v>
      </c>
      <c r="W3" s="68"/>
      <c r="X3" s="67">
        <v>11</v>
      </c>
      <c r="Y3" s="68"/>
      <c r="Z3" s="67">
        <v>12</v>
      </c>
      <c r="AA3" s="68"/>
    </row>
    <row r="4" spans="1:27" ht="19.5" customHeight="1">
      <c r="A4" s="94"/>
      <c r="B4" s="95"/>
      <c r="C4" s="97"/>
      <c r="D4" s="84"/>
      <c r="E4" s="70"/>
      <c r="F4" s="69"/>
      <c r="G4" s="70"/>
      <c r="H4" s="69"/>
      <c r="I4" s="70"/>
      <c r="J4" s="69"/>
      <c r="K4" s="70"/>
      <c r="L4" s="69"/>
      <c r="M4" s="70"/>
      <c r="N4" s="69"/>
      <c r="O4" s="70"/>
      <c r="P4" s="69"/>
      <c r="Q4" s="70"/>
      <c r="R4" s="69"/>
      <c r="S4" s="70"/>
      <c r="T4" s="69"/>
      <c r="U4" s="70"/>
      <c r="V4" s="69"/>
      <c r="W4" s="70"/>
      <c r="X4" s="69"/>
      <c r="Y4" s="70"/>
      <c r="Z4" s="69"/>
      <c r="AA4" s="70"/>
    </row>
    <row r="5" spans="1:27" ht="18.75" customHeight="1">
      <c r="A5" s="90" t="s">
        <v>0</v>
      </c>
      <c r="B5" s="88" t="s">
        <v>3</v>
      </c>
      <c r="C5" s="86" t="s">
        <v>20</v>
      </c>
      <c r="D5" s="80" t="s">
        <v>19</v>
      </c>
      <c r="E5" s="74" t="s">
        <v>18</v>
      </c>
      <c r="F5" s="71" t="s">
        <v>19</v>
      </c>
      <c r="G5" s="74" t="s">
        <v>18</v>
      </c>
      <c r="H5" s="71" t="s">
        <v>19</v>
      </c>
      <c r="I5" s="74" t="s">
        <v>18</v>
      </c>
      <c r="J5" s="71" t="s">
        <v>19</v>
      </c>
      <c r="K5" s="74" t="s">
        <v>18</v>
      </c>
      <c r="L5" s="71" t="s">
        <v>19</v>
      </c>
      <c r="M5" s="77" t="s">
        <v>18</v>
      </c>
      <c r="N5" s="71" t="s">
        <v>19</v>
      </c>
      <c r="O5" s="74" t="s">
        <v>18</v>
      </c>
      <c r="P5" s="71" t="s">
        <v>19</v>
      </c>
      <c r="Q5" s="74" t="s">
        <v>18</v>
      </c>
      <c r="R5" s="71" t="s">
        <v>19</v>
      </c>
      <c r="S5" s="74" t="s">
        <v>18</v>
      </c>
      <c r="T5" s="71" t="s">
        <v>19</v>
      </c>
      <c r="U5" s="74" t="s">
        <v>18</v>
      </c>
      <c r="V5" s="71" t="s">
        <v>19</v>
      </c>
      <c r="W5" s="74" t="s">
        <v>18</v>
      </c>
      <c r="X5" s="71" t="s">
        <v>19</v>
      </c>
      <c r="Y5" s="74" t="s">
        <v>18</v>
      </c>
      <c r="Z5" s="71" t="s">
        <v>19</v>
      </c>
      <c r="AA5" s="74" t="s">
        <v>18</v>
      </c>
    </row>
    <row r="6" spans="1:27" ht="18" customHeight="1">
      <c r="A6" s="90"/>
      <c r="B6" s="88"/>
      <c r="C6" s="86"/>
      <c r="D6" s="81"/>
      <c r="E6" s="75"/>
      <c r="F6" s="72"/>
      <c r="G6" s="75"/>
      <c r="H6" s="72"/>
      <c r="I6" s="75"/>
      <c r="J6" s="72"/>
      <c r="K6" s="75"/>
      <c r="L6" s="72"/>
      <c r="M6" s="78"/>
      <c r="N6" s="72"/>
      <c r="O6" s="75"/>
      <c r="P6" s="72"/>
      <c r="Q6" s="75"/>
      <c r="R6" s="72"/>
      <c r="S6" s="75"/>
      <c r="T6" s="72"/>
      <c r="U6" s="75"/>
      <c r="V6" s="72"/>
      <c r="W6" s="75"/>
      <c r="X6" s="72"/>
      <c r="Y6" s="75"/>
      <c r="Z6" s="72"/>
      <c r="AA6" s="75"/>
    </row>
    <row r="7" spans="1:27" ht="32.25" customHeight="1" thickBot="1">
      <c r="A7" s="91"/>
      <c r="B7" s="89"/>
      <c r="C7" s="87"/>
      <c r="D7" s="82"/>
      <c r="E7" s="76"/>
      <c r="F7" s="73"/>
      <c r="G7" s="76"/>
      <c r="H7" s="73"/>
      <c r="I7" s="76"/>
      <c r="J7" s="73"/>
      <c r="K7" s="76"/>
      <c r="L7" s="73"/>
      <c r="M7" s="79"/>
      <c r="N7" s="73"/>
      <c r="O7" s="76"/>
      <c r="P7" s="73"/>
      <c r="Q7" s="76"/>
      <c r="R7" s="73"/>
      <c r="S7" s="76"/>
      <c r="T7" s="73"/>
      <c r="U7" s="76"/>
      <c r="V7" s="73"/>
      <c r="W7" s="76"/>
      <c r="X7" s="73"/>
      <c r="Y7" s="76"/>
      <c r="Z7" s="73"/>
      <c r="AA7" s="76"/>
    </row>
    <row r="8" spans="1:27" ht="50.1" customHeight="1">
      <c r="A8" s="47">
        <v>1</v>
      </c>
      <c r="B8" s="47" t="s">
        <v>91</v>
      </c>
      <c r="C8" s="48"/>
      <c r="D8" s="43"/>
      <c r="E8" s="44"/>
      <c r="F8" s="43"/>
      <c r="G8" s="44"/>
      <c r="H8" s="43"/>
      <c r="I8" s="44"/>
      <c r="J8" s="43"/>
      <c r="K8" s="44"/>
      <c r="L8" s="43"/>
      <c r="M8" s="45"/>
      <c r="N8" s="43"/>
      <c r="O8" s="44"/>
      <c r="P8" s="43"/>
      <c r="Q8" s="44"/>
      <c r="R8" s="43"/>
      <c r="S8" s="44"/>
      <c r="T8" s="43"/>
      <c r="U8" s="44"/>
      <c r="V8" s="43"/>
      <c r="W8" s="44"/>
      <c r="X8" s="43"/>
      <c r="Y8" s="44"/>
      <c r="Z8" s="43"/>
      <c r="AA8" s="44"/>
    </row>
    <row r="9" spans="1:27" ht="50.1" customHeight="1">
      <c r="A9" s="33" t="s">
        <v>11</v>
      </c>
      <c r="B9" s="33" t="s">
        <v>87</v>
      </c>
      <c r="C9" s="6">
        <f>'pLANILHA REDUTOR '!I8</f>
        <v>5353</v>
      </c>
      <c r="D9" s="46">
        <f>$D$3/12</f>
        <v>8.3333333333333329E-2</v>
      </c>
      <c r="E9" s="49">
        <f>C9*D9</f>
        <v>446.08333333333331</v>
      </c>
      <c r="F9" s="46">
        <f>$F$3/12</f>
        <v>0.16666666666666666</v>
      </c>
      <c r="G9" s="49">
        <f>C9*F9</f>
        <v>892.16666666666663</v>
      </c>
      <c r="H9" s="46">
        <f>$H$3/12</f>
        <v>0.25</v>
      </c>
      <c r="I9" s="49">
        <f>C9*H9</f>
        <v>1338.25</v>
      </c>
      <c r="J9" s="46">
        <f>$J$3/12</f>
        <v>0.33333333333333331</v>
      </c>
      <c r="K9" s="49">
        <f>C9*J9</f>
        <v>1784.3333333333333</v>
      </c>
      <c r="L9" s="46">
        <f>$L$3/12</f>
        <v>0.41666666666666669</v>
      </c>
      <c r="M9" s="49">
        <f>C9*L9</f>
        <v>2230.416666666667</v>
      </c>
      <c r="N9" s="46">
        <f>$N$3/12</f>
        <v>0.5</v>
      </c>
      <c r="O9" s="49">
        <f>C9*N9</f>
        <v>2676.5</v>
      </c>
      <c r="P9" s="46">
        <f>$P$3/12</f>
        <v>0.58333333333333337</v>
      </c>
      <c r="Q9" s="5">
        <f>C9*P9</f>
        <v>3122.5833333333335</v>
      </c>
      <c r="R9" s="46">
        <f>$R$3/12</f>
        <v>0.66666666666666663</v>
      </c>
      <c r="S9" s="5">
        <f>C9*R9</f>
        <v>3568.6666666666665</v>
      </c>
      <c r="T9" s="46">
        <f>$T$3/12</f>
        <v>0.75</v>
      </c>
      <c r="U9" s="5">
        <f>C9*T9</f>
        <v>4014.75</v>
      </c>
      <c r="V9" s="46">
        <f>$V$3/12</f>
        <v>0.83333333333333337</v>
      </c>
      <c r="W9" s="5">
        <f>C9*V9</f>
        <v>4460.8333333333339</v>
      </c>
      <c r="X9" s="46">
        <f>$X$3/12</f>
        <v>0.91666666666666663</v>
      </c>
      <c r="Y9" s="5">
        <f>C9*X9</f>
        <v>4906.9166666666661</v>
      </c>
      <c r="Z9" s="46">
        <f>$Z$3/12</f>
        <v>1</v>
      </c>
      <c r="AA9" s="5">
        <f>C9*Z9</f>
        <v>5353</v>
      </c>
    </row>
    <row r="10" spans="1:27" ht="50.1" customHeight="1">
      <c r="A10" s="33" t="s">
        <v>12</v>
      </c>
      <c r="B10" s="33" t="s">
        <v>88</v>
      </c>
      <c r="C10" s="6">
        <f>'pLANILHA REDUTOR '!I9</f>
        <v>315941.17499999999</v>
      </c>
      <c r="D10" s="46">
        <f>$D$3/12</f>
        <v>8.3333333333333329E-2</v>
      </c>
      <c r="E10" s="49">
        <f>C10*D10</f>
        <v>26328.431249999998</v>
      </c>
      <c r="F10" s="46">
        <f>$F$3/12</f>
        <v>0.16666666666666666</v>
      </c>
      <c r="G10" s="49">
        <f>C10*F10</f>
        <v>52656.862499999996</v>
      </c>
      <c r="H10" s="46">
        <f>$H$3/12</f>
        <v>0.25</v>
      </c>
      <c r="I10" s="49">
        <f>C10*H10</f>
        <v>78985.293749999997</v>
      </c>
      <c r="J10" s="46">
        <f>$J$3/12</f>
        <v>0.33333333333333331</v>
      </c>
      <c r="K10" s="49">
        <f>C10*J10</f>
        <v>105313.72499999999</v>
      </c>
      <c r="L10" s="46">
        <f>$L$3/12</f>
        <v>0.41666666666666669</v>
      </c>
      <c r="M10" s="49">
        <f>C10*L10</f>
        <v>131642.15625</v>
      </c>
      <c r="N10" s="46">
        <f>$N$3/12</f>
        <v>0.5</v>
      </c>
      <c r="O10" s="49">
        <f>C10*N10</f>
        <v>157970.58749999999</v>
      </c>
      <c r="P10" s="46">
        <f>$P$3/12</f>
        <v>0.58333333333333337</v>
      </c>
      <c r="Q10" s="5">
        <f>C10*P10</f>
        <v>184299.01875000002</v>
      </c>
      <c r="R10" s="46">
        <f>$R$3/12</f>
        <v>0.66666666666666663</v>
      </c>
      <c r="S10" s="5">
        <f>C10*R10</f>
        <v>210627.44999999998</v>
      </c>
      <c r="T10" s="46">
        <f>$T$3/12</f>
        <v>0.75</v>
      </c>
      <c r="U10" s="5">
        <f>C10*T10</f>
        <v>236955.88124999998</v>
      </c>
      <c r="V10" s="46">
        <f>$V$3/12</f>
        <v>0.83333333333333337</v>
      </c>
      <c r="W10" s="5">
        <f>C10*V10</f>
        <v>263284.3125</v>
      </c>
      <c r="X10" s="46">
        <f>$X$3/12</f>
        <v>0.91666666666666663</v>
      </c>
      <c r="Y10" s="5">
        <f>C10*X10</f>
        <v>289612.74374999997</v>
      </c>
      <c r="Z10" s="46">
        <f>$Z$3/12</f>
        <v>1</v>
      </c>
      <c r="AA10" s="5">
        <f>C10*Z10</f>
        <v>315941.17499999999</v>
      </c>
    </row>
    <row r="11" spans="1:27" ht="50.1" customHeight="1">
      <c r="A11" s="33" t="s">
        <v>89</v>
      </c>
      <c r="B11" s="33" t="s">
        <v>90</v>
      </c>
      <c r="C11" s="6">
        <f>'pLANILHA REDUTOR '!I10</f>
        <v>6930</v>
      </c>
      <c r="D11" s="46">
        <f>$D$3/12</f>
        <v>8.3333333333333329E-2</v>
      </c>
      <c r="E11" s="49">
        <f>C11*D11</f>
        <v>577.5</v>
      </c>
      <c r="F11" s="46">
        <f>$F$3/12</f>
        <v>0.16666666666666666</v>
      </c>
      <c r="G11" s="49">
        <f>C11*F11</f>
        <v>1155</v>
      </c>
      <c r="H11" s="46">
        <f>$H$3/12</f>
        <v>0.25</v>
      </c>
      <c r="I11" s="49">
        <f>C11*H11</f>
        <v>1732.5</v>
      </c>
      <c r="J11" s="46">
        <f>$J$3/12</f>
        <v>0.33333333333333331</v>
      </c>
      <c r="K11" s="49">
        <f>C11*J11</f>
        <v>2310</v>
      </c>
      <c r="L11" s="46">
        <f>$L$3/12</f>
        <v>0.41666666666666669</v>
      </c>
      <c r="M11" s="49">
        <f>C11*L11</f>
        <v>2887.5</v>
      </c>
      <c r="N11" s="46">
        <f>$N$3/12</f>
        <v>0.5</v>
      </c>
      <c r="O11" s="49">
        <f>C11*N11</f>
        <v>3465</v>
      </c>
      <c r="P11" s="46">
        <f>$P$3/12</f>
        <v>0.58333333333333337</v>
      </c>
      <c r="Q11" s="5">
        <f>C11*P11</f>
        <v>4042.5000000000005</v>
      </c>
      <c r="R11" s="46">
        <f>$R$3/12</f>
        <v>0.66666666666666663</v>
      </c>
      <c r="S11" s="5">
        <f>C11*R11</f>
        <v>4620</v>
      </c>
      <c r="T11" s="46">
        <f>$T$3/12</f>
        <v>0.75</v>
      </c>
      <c r="U11" s="5">
        <f>C11*T11</f>
        <v>5197.5</v>
      </c>
      <c r="V11" s="46">
        <f>$V$3/12</f>
        <v>0.83333333333333337</v>
      </c>
      <c r="W11" s="5">
        <f>C11*V11</f>
        <v>5775</v>
      </c>
      <c r="X11" s="46">
        <f>$X$3/12</f>
        <v>0.91666666666666663</v>
      </c>
      <c r="Y11" s="5">
        <f>C11*X11</f>
        <v>6352.5</v>
      </c>
      <c r="Z11" s="46">
        <f>$Z$3/12</f>
        <v>1</v>
      </c>
      <c r="AA11" s="5">
        <f>C11*Z11</f>
        <v>6930</v>
      </c>
    </row>
    <row r="12" spans="1:27" ht="50.1" customHeight="1">
      <c r="A12" s="29">
        <v>2</v>
      </c>
      <c r="B12" s="29" t="s">
        <v>81</v>
      </c>
      <c r="C12" s="42"/>
      <c r="D12" s="50"/>
      <c r="E12" s="51"/>
      <c r="F12" s="50"/>
      <c r="G12" s="51"/>
      <c r="H12" s="50"/>
      <c r="I12" s="51"/>
      <c r="J12" s="50"/>
      <c r="K12" s="51"/>
      <c r="L12" s="50"/>
      <c r="M12" s="51"/>
      <c r="N12" s="50"/>
      <c r="O12" s="51"/>
      <c r="P12" s="50"/>
      <c r="Q12" s="44"/>
      <c r="R12" s="50"/>
      <c r="S12" s="44"/>
      <c r="T12" s="50"/>
      <c r="U12" s="44"/>
      <c r="V12" s="50"/>
      <c r="W12" s="44"/>
      <c r="X12" s="50"/>
      <c r="Y12" s="44"/>
      <c r="Z12" s="50"/>
      <c r="AA12" s="44"/>
    </row>
    <row r="13" spans="1:27" ht="50.1" customHeight="1">
      <c r="A13" s="38" t="s">
        <v>13</v>
      </c>
      <c r="B13" s="39" t="s">
        <v>10</v>
      </c>
      <c r="C13" s="6">
        <f>'pLANILHA REDUTOR '!I12</f>
        <v>4637.5</v>
      </c>
      <c r="D13" s="46">
        <f>$D$3/12</f>
        <v>8.3333333333333329E-2</v>
      </c>
      <c r="E13" s="49">
        <f>C13*D13</f>
        <v>386.45833333333331</v>
      </c>
      <c r="F13" s="46">
        <f>$F$3/12</f>
        <v>0.16666666666666666</v>
      </c>
      <c r="G13" s="49">
        <f>C13*F13</f>
        <v>772.91666666666663</v>
      </c>
      <c r="H13" s="46">
        <f>$H$3/12</f>
        <v>0.25</v>
      </c>
      <c r="I13" s="49">
        <f>C13*H13</f>
        <v>1159.375</v>
      </c>
      <c r="J13" s="46">
        <f>$J$3/12</f>
        <v>0.33333333333333331</v>
      </c>
      <c r="K13" s="49">
        <f>C13*J13</f>
        <v>1545.8333333333333</v>
      </c>
      <c r="L13" s="46">
        <f>$L$3/12</f>
        <v>0.41666666666666669</v>
      </c>
      <c r="M13" s="49">
        <f>C13*L13</f>
        <v>1932.2916666666667</v>
      </c>
      <c r="N13" s="46">
        <f>$N$3/12</f>
        <v>0.5</v>
      </c>
      <c r="O13" s="49">
        <f>C13*N13</f>
        <v>2318.75</v>
      </c>
      <c r="P13" s="46">
        <f>$P$3/12</f>
        <v>0.58333333333333337</v>
      </c>
      <c r="Q13" s="5">
        <f>C13*P13</f>
        <v>2705.2083333333335</v>
      </c>
      <c r="R13" s="46">
        <f>$R$3/12</f>
        <v>0.66666666666666663</v>
      </c>
      <c r="S13" s="5">
        <f>C13*R13</f>
        <v>3091.6666666666665</v>
      </c>
      <c r="T13" s="46">
        <f>$T$3/12</f>
        <v>0.75</v>
      </c>
      <c r="U13" s="5">
        <f>C13*T13</f>
        <v>3478.125</v>
      </c>
      <c r="V13" s="46">
        <f>$V$3/12</f>
        <v>0.83333333333333337</v>
      </c>
      <c r="W13" s="5">
        <f>C13*V13</f>
        <v>3864.5833333333335</v>
      </c>
      <c r="X13" s="46">
        <f>$X$3/12</f>
        <v>0.91666666666666663</v>
      </c>
      <c r="Y13" s="5">
        <f>C13*X13</f>
        <v>4251.0416666666661</v>
      </c>
      <c r="Z13" s="46">
        <f>$Z$3/12</f>
        <v>1</v>
      </c>
      <c r="AA13" s="5">
        <f>C13*Z13</f>
        <v>4637.5</v>
      </c>
    </row>
    <row r="14" spans="1:27" ht="58.5" customHeight="1">
      <c r="A14" s="65" t="s">
        <v>17</v>
      </c>
      <c r="B14" s="66"/>
      <c r="C14" s="28">
        <f>SUM(C8:C13)</f>
        <v>332861.67499999999</v>
      </c>
      <c r="D14" s="46">
        <f>$D$3/12</f>
        <v>8.3333333333333329E-2</v>
      </c>
      <c r="E14" s="49">
        <f>C14*D14</f>
        <v>27738.472916666666</v>
      </c>
      <c r="F14" s="46">
        <f>$F$3/12</f>
        <v>0.16666666666666666</v>
      </c>
      <c r="G14" s="49">
        <f>C14*F14</f>
        <v>55476.945833333331</v>
      </c>
      <c r="H14" s="46">
        <f>$H$3/12</f>
        <v>0.25</v>
      </c>
      <c r="I14" s="49">
        <f>C14*H14</f>
        <v>83215.418749999997</v>
      </c>
      <c r="J14" s="46">
        <f>$J$3/12</f>
        <v>0.33333333333333331</v>
      </c>
      <c r="K14" s="49">
        <f>C14*J14</f>
        <v>110953.89166666666</v>
      </c>
      <c r="L14" s="46">
        <f>$L$3/12</f>
        <v>0.41666666666666669</v>
      </c>
      <c r="M14" s="49">
        <f>C14*L14</f>
        <v>138692.36458333334</v>
      </c>
      <c r="N14" s="46">
        <f>$N$3/12</f>
        <v>0.5</v>
      </c>
      <c r="O14" s="49">
        <f>C14*N14</f>
        <v>166430.83749999999</v>
      </c>
      <c r="P14" s="46">
        <f>$P$3/12</f>
        <v>0.58333333333333337</v>
      </c>
      <c r="Q14" s="5">
        <f>C14*P14</f>
        <v>194169.31041666667</v>
      </c>
      <c r="R14" s="46">
        <f>$R$3/12</f>
        <v>0.66666666666666663</v>
      </c>
      <c r="S14" s="5">
        <f>C14*R14</f>
        <v>221907.78333333333</v>
      </c>
      <c r="T14" s="46">
        <f>$T$3/12</f>
        <v>0.75</v>
      </c>
      <c r="U14" s="5">
        <f>C14*T14</f>
        <v>249646.25624999998</v>
      </c>
      <c r="V14" s="46">
        <f>$V$3/12</f>
        <v>0.83333333333333337</v>
      </c>
      <c r="W14" s="5">
        <f>C14*V14</f>
        <v>277384.72916666669</v>
      </c>
      <c r="X14" s="46">
        <f>$X$3/12</f>
        <v>0.91666666666666663</v>
      </c>
      <c r="Y14" s="5">
        <f>C14*X14</f>
        <v>305123.20208333334</v>
      </c>
      <c r="Z14" s="46">
        <f>$Z$3/12</f>
        <v>1</v>
      </c>
      <c r="AA14" s="5">
        <f>C14*Z14</f>
        <v>332861.67499999999</v>
      </c>
    </row>
  </sheetData>
  <mergeCells count="43">
    <mergeCell ref="D2:AA2"/>
    <mergeCell ref="C5:C7"/>
    <mergeCell ref="B5:B7"/>
    <mergeCell ref="A5:A7"/>
    <mergeCell ref="A3:B4"/>
    <mergeCell ref="C3:C4"/>
    <mergeCell ref="Z5:Z7"/>
    <mergeCell ref="AA5:AA7"/>
    <mergeCell ref="U5:U7"/>
    <mergeCell ref="V5:V7"/>
    <mergeCell ref="W5:W7"/>
    <mergeCell ref="X5:X7"/>
    <mergeCell ref="Y5:Y7"/>
    <mergeCell ref="P5:P7"/>
    <mergeCell ref="Q5:Q7"/>
    <mergeCell ref="R5:R7"/>
    <mergeCell ref="Z3:AA4"/>
    <mergeCell ref="P3:Q4"/>
    <mergeCell ref="R3:S4"/>
    <mergeCell ref="T3:U4"/>
    <mergeCell ref="V3:W4"/>
    <mergeCell ref="X3:Y4"/>
    <mergeCell ref="G5:G7"/>
    <mergeCell ref="D3:E4"/>
    <mergeCell ref="F3:G4"/>
    <mergeCell ref="S5:S7"/>
    <mergeCell ref="T5:T7"/>
    <mergeCell ref="A14:B14"/>
    <mergeCell ref="N3:O4"/>
    <mergeCell ref="J5:J7"/>
    <mergeCell ref="K5:K7"/>
    <mergeCell ref="L5:L7"/>
    <mergeCell ref="M5:M7"/>
    <mergeCell ref="N5:N7"/>
    <mergeCell ref="O5:O7"/>
    <mergeCell ref="H3:I4"/>
    <mergeCell ref="I5:I7"/>
    <mergeCell ref="J3:K4"/>
    <mergeCell ref="H5:H7"/>
    <mergeCell ref="L3:M4"/>
    <mergeCell ref="D5:D7"/>
    <mergeCell ref="E5:E7"/>
    <mergeCell ref="F5:F7"/>
  </mergeCells>
  <pageMargins left="0.511811024" right="0.511811024" top="0.78740157499999996" bottom="0.78740157499999996" header="0.31496062000000002" footer="0.31496062000000002"/>
  <pageSetup paperSize="9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57"/>
  <sheetViews>
    <sheetView tabSelected="1" zoomScale="90" zoomScaleNormal="90" workbookViewId="0">
      <selection activeCell="Q31" sqref="Q31"/>
    </sheetView>
  </sheetViews>
  <sheetFormatPr defaultRowHeight="14.25"/>
  <cols>
    <col min="10" max="10" width="13.875" customWidth="1"/>
  </cols>
  <sheetData>
    <row r="3" spans="1:11" ht="15">
      <c r="A3" s="7"/>
      <c r="B3" s="8" t="s">
        <v>21</v>
      </c>
      <c r="C3" s="9"/>
      <c r="D3" s="9"/>
      <c r="E3" s="9"/>
      <c r="F3" s="9"/>
      <c r="G3" s="9"/>
      <c r="H3" s="9"/>
      <c r="I3" s="9"/>
      <c r="J3" s="9"/>
      <c r="K3" s="10"/>
    </row>
    <row r="4" spans="1:11">
      <c r="A4" s="11"/>
      <c r="B4" s="12" t="s">
        <v>79</v>
      </c>
      <c r="C4" s="12"/>
      <c r="D4" s="12"/>
      <c r="E4" s="12"/>
      <c r="F4" s="13"/>
      <c r="G4" s="13"/>
      <c r="H4" s="13"/>
      <c r="I4" s="13"/>
      <c r="J4" s="13"/>
      <c r="K4" s="14"/>
    </row>
    <row r="5" spans="1:11">
      <c r="A5" s="15"/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1">
      <c r="A6" s="121" t="s">
        <v>22</v>
      </c>
      <c r="B6" s="122"/>
      <c r="C6" s="122"/>
      <c r="D6" s="122"/>
      <c r="E6" s="122"/>
      <c r="F6" s="122"/>
      <c r="G6" s="122"/>
      <c r="H6" s="123"/>
      <c r="I6" s="124" t="s">
        <v>23</v>
      </c>
      <c r="J6" s="125"/>
      <c r="K6" s="125"/>
    </row>
    <row r="7" spans="1:11" ht="15.75" thickBot="1">
      <c r="A7" s="18" t="s">
        <v>24</v>
      </c>
      <c r="B7" s="130" t="s">
        <v>82</v>
      </c>
      <c r="C7" s="131"/>
      <c r="D7" s="131"/>
      <c r="E7" s="131"/>
      <c r="F7" s="131"/>
      <c r="G7" s="131"/>
      <c r="H7" s="132"/>
      <c r="I7" s="126"/>
      <c r="J7" s="127"/>
      <c r="K7" s="127"/>
    </row>
    <row r="8" spans="1:11" ht="15" thickBot="1">
      <c r="A8" s="19" t="s">
        <v>25</v>
      </c>
      <c r="B8" s="20" t="s">
        <v>80</v>
      </c>
      <c r="C8" s="21"/>
      <c r="D8" s="128" t="s">
        <v>26</v>
      </c>
      <c r="E8" s="128"/>
      <c r="F8" s="20"/>
      <c r="G8" s="22" t="s">
        <v>27</v>
      </c>
      <c r="H8" s="23"/>
      <c r="I8" s="126"/>
      <c r="J8" s="127"/>
      <c r="K8" s="127"/>
    </row>
    <row r="9" spans="1:11">
      <c r="A9" s="129"/>
      <c r="B9" s="129"/>
      <c r="C9" s="129"/>
      <c r="D9" s="129" t="s">
        <v>28</v>
      </c>
      <c r="E9" s="129"/>
      <c r="F9" s="129"/>
      <c r="G9" s="129"/>
      <c r="H9" s="129"/>
      <c r="I9" s="24" t="s">
        <v>29</v>
      </c>
      <c r="J9" s="24" t="s">
        <v>30</v>
      </c>
      <c r="K9" s="24" t="s">
        <v>31</v>
      </c>
    </row>
    <row r="10" spans="1:11">
      <c r="A10" s="116" t="s">
        <v>32</v>
      </c>
      <c r="B10" s="116"/>
      <c r="C10" s="116"/>
      <c r="D10" s="116"/>
      <c r="E10" s="116"/>
      <c r="F10" s="116"/>
      <c r="G10" s="116" t="s">
        <v>33</v>
      </c>
      <c r="H10" s="116"/>
      <c r="I10" s="24" t="s">
        <v>33</v>
      </c>
      <c r="J10" s="24"/>
      <c r="K10" s="24" t="s">
        <v>33</v>
      </c>
    </row>
    <row r="11" spans="1:11">
      <c r="A11" s="116">
        <v>1</v>
      </c>
      <c r="B11" s="116"/>
      <c r="C11" s="116"/>
      <c r="D11" s="111" t="s">
        <v>34</v>
      </c>
      <c r="E11" s="111"/>
      <c r="F11" s="111"/>
      <c r="G11" s="120">
        <v>0.63</v>
      </c>
      <c r="H11" s="120"/>
      <c r="I11" s="25">
        <v>0.32</v>
      </c>
      <c r="J11" s="26">
        <v>0.4</v>
      </c>
      <c r="K11" s="25">
        <v>0.74</v>
      </c>
    </row>
    <row r="12" spans="1:11">
      <c r="A12" s="116">
        <v>2</v>
      </c>
      <c r="B12" s="116"/>
      <c r="C12" s="116"/>
      <c r="D12" s="111" t="s">
        <v>35</v>
      </c>
      <c r="E12" s="111"/>
      <c r="F12" s="111"/>
      <c r="G12" s="120">
        <v>0.55000000000000004</v>
      </c>
      <c r="H12" s="120"/>
      <c r="I12" s="25">
        <v>0.5</v>
      </c>
      <c r="J12" s="25">
        <v>0.56000000000000005</v>
      </c>
      <c r="K12" s="25">
        <v>0.97</v>
      </c>
    </row>
    <row r="13" spans="1:11">
      <c r="A13" s="116">
        <v>3</v>
      </c>
      <c r="B13" s="116"/>
      <c r="C13" s="116"/>
      <c r="D13" s="111" t="s">
        <v>36</v>
      </c>
      <c r="E13" s="111"/>
      <c r="F13" s="111"/>
      <c r="G13" s="120">
        <v>4.5</v>
      </c>
      <c r="H13" s="120"/>
      <c r="I13" s="25">
        <v>3.8</v>
      </c>
      <c r="J13" s="25">
        <v>4.01</v>
      </c>
      <c r="K13" s="25">
        <v>4.67</v>
      </c>
    </row>
    <row r="14" spans="1:11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</row>
    <row r="15" spans="1:11" ht="15">
      <c r="A15" s="110" t="s">
        <v>37</v>
      </c>
      <c r="B15" s="111"/>
      <c r="C15" s="111"/>
      <c r="D15" s="111"/>
      <c r="E15" s="111"/>
      <c r="F15" s="111"/>
      <c r="G15" s="112">
        <v>1.0568</v>
      </c>
      <c r="H15" s="112"/>
      <c r="I15" s="25"/>
      <c r="J15" s="25"/>
      <c r="K15" s="25"/>
    </row>
    <row r="16" spans="1:11">
      <c r="A16" s="116">
        <v>4</v>
      </c>
      <c r="B16" s="116"/>
      <c r="C16" s="116"/>
      <c r="D16" s="111" t="s">
        <v>38</v>
      </c>
      <c r="E16" s="111"/>
      <c r="F16" s="111"/>
      <c r="G16" s="120">
        <v>1.21</v>
      </c>
      <c r="H16" s="120"/>
      <c r="I16" s="25">
        <v>1.02</v>
      </c>
      <c r="J16" s="25">
        <v>1.1100000000000001</v>
      </c>
      <c r="K16" s="25">
        <v>1.21</v>
      </c>
    </row>
    <row r="17" spans="1:11" ht="15">
      <c r="A17" s="110" t="s">
        <v>39</v>
      </c>
      <c r="B17" s="111"/>
      <c r="C17" s="111"/>
      <c r="D17" s="111"/>
      <c r="E17" s="111"/>
      <c r="F17" s="111"/>
      <c r="G17" s="112">
        <v>1.0121</v>
      </c>
      <c r="H17" s="112"/>
      <c r="I17" s="25"/>
      <c r="J17" s="25"/>
      <c r="K17" s="25"/>
    </row>
    <row r="18" spans="1:11">
      <c r="A18" s="116">
        <v>5</v>
      </c>
      <c r="B18" s="116"/>
      <c r="C18" s="116"/>
      <c r="D18" s="111" t="s">
        <v>40</v>
      </c>
      <c r="E18" s="111"/>
      <c r="F18" s="111"/>
      <c r="G18" s="120">
        <v>8.43</v>
      </c>
      <c r="H18" s="120"/>
      <c r="I18" s="25">
        <v>6.64</v>
      </c>
      <c r="J18" s="26">
        <v>7.3</v>
      </c>
      <c r="K18" s="25">
        <v>8.69</v>
      </c>
    </row>
    <row r="19" spans="1:11" ht="15">
      <c r="A19" s="110" t="s">
        <v>41</v>
      </c>
      <c r="B19" s="110"/>
      <c r="C19" s="110"/>
      <c r="D19" s="110"/>
      <c r="E19" s="110"/>
      <c r="F19" s="110"/>
      <c r="G19" s="112">
        <v>1.0843</v>
      </c>
      <c r="H19" s="112"/>
      <c r="I19" s="25"/>
      <c r="J19" s="25"/>
      <c r="K19" s="25"/>
    </row>
    <row r="20" spans="1:11" ht="15">
      <c r="A20" s="112" t="s">
        <v>42</v>
      </c>
      <c r="B20" s="116"/>
      <c r="C20" s="116"/>
      <c r="D20" s="116"/>
      <c r="E20" s="116"/>
      <c r="F20" s="116"/>
      <c r="G20" s="116"/>
      <c r="H20" s="116"/>
      <c r="I20" s="25"/>
      <c r="J20" s="25"/>
      <c r="K20" s="25"/>
    </row>
    <row r="21" spans="1:11">
      <c r="A21" s="116">
        <v>6</v>
      </c>
      <c r="B21" s="116"/>
      <c r="C21" s="116"/>
      <c r="D21" s="111" t="s">
        <v>43</v>
      </c>
      <c r="E21" s="111"/>
      <c r="F21" s="111"/>
      <c r="G21" s="117">
        <v>3</v>
      </c>
      <c r="H21" s="117"/>
      <c r="I21" s="26">
        <v>3</v>
      </c>
      <c r="J21" s="26">
        <v>3</v>
      </c>
      <c r="K21" s="26">
        <v>3</v>
      </c>
    </row>
    <row r="22" spans="1:11">
      <c r="A22" s="116">
        <v>7</v>
      </c>
      <c r="B22" s="116"/>
      <c r="C22" s="116"/>
      <c r="D22" s="111" t="s">
        <v>44</v>
      </c>
      <c r="E22" s="111"/>
      <c r="F22" s="111"/>
      <c r="G22" s="120">
        <v>0.65</v>
      </c>
      <c r="H22" s="120"/>
      <c r="I22" s="25">
        <v>0.65</v>
      </c>
      <c r="J22" s="25">
        <v>0.65</v>
      </c>
      <c r="K22" s="25">
        <v>0.65</v>
      </c>
    </row>
    <row r="23" spans="1:11">
      <c r="A23" s="116">
        <v>8</v>
      </c>
      <c r="B23" s="116"/>
      <c r="C23" s="116"/>
      <c r="D23" s="111" t="s">
        <v>45</v>
      </c>
      <c r="E23" s="111"/>
      <c r="F23" s="111"/>
      <c r="G23" s="116"/>
      <c r="H23" s="116"/>
      <c r="I23" s="111" t="s">
        <v>46</v>
      </c>
      <c r="J23" s="111"/>
      <c r="K23" s="111"/>
    </row>
    <row r="24" spans="1:11">
      <c r="A24" s="116">
        <v>9</v>
      </c>
      <c r="B24" s="116"/>
      <c r="C24" s="116"/>
      <c r="D24" s="111" t="s">
        <v>47</v>
      </c>
      <c r="E24" s="111"/>
      <c r="F24" s="111"/>
      <c r="G24" s="116"/>
      <c r="H24" s="116"/>
      <c r="I24" s="111" t="s">
        <v>46</v>
      </c>
      <c r="J24" s="111"/>
      <c r="K24" s="111"/>
    </row>
    <row r="25" spans="1:11" ht="15">
      <c r="A25" s="112" t="s">
        <v>48</v>
      </c>
      <c r="B25" s="116"/>
      <c r="C25" s="116"/>
      <c r="D25" s="116"/>
      <c r="E25" s="116"/>
      <c r="F25" s="116"/>
      <c r="G25" s="116"/>
      <c r="H25" s="116"/>
      <c r="I25" s="25"/>
      <c r="J25" s="25"/>
      <c r="K25" s="25"/>
    </row>
    <row r="26" spans="1:11">
      <c r="A26" s="116">
        <v>10</v>
      </c>
      <c r="B26" s="116"/>
      <c r="C26" s="116"/>
      <c r="D26" s="111" t="s">
        <v>49</v>
      </c>
      <c r="E26" s="111"/>
      <c r="F26" s="111"/>
      <c r="G26" s="117">
        <v>3</v>
      </c>
      <c r="H26" s="117"/>
      <c r="I26" s="116" t="s">
        <v>50</v>
      </c>
      <c r="J26" s="116"/>
      <c r="K26" s="116"/>
    </row>
    <row r="27" spans="1:11" ht="15">
      <c r="A27" s="118" t="s">
        <v>51</v>
      </c>
      <c r="B27" s="119"/>
      <c r="C27" s="119"/>
      <c r="D27" s="119"/>
      <c r="E27" s="119"/>
      <c r="F27" s="119"/>
      <c r="G27" s="112">
        <v>6.6500000000000004E-2</v>
      </c>
      <c r="H27" s="112"/>
      <c r="I27" s="25"/>
      <c r="J27" s="25"/>
      <c r="K27" s="25"/>
    </row>
    <row r="28" spans="1:11">
      <c r="A28" s="116"/>
      <c r="B28" s="116"/>
      <c r="C28" s="116"/>
      <c r="D28" s="116"/>
      <c r="E28" s="116"/>
      <c r="F28" s="116"/>
      <c r="G28" s="100"/>
      <c r="H28" s="102"/>
      <c r="I28" s="100"/>
      <c r="J28" s="101"/>
      <c r="K28" s="102"/>
    </row>
    <row r="29" spans="1:11" ht="15">
      <c r="A29" s="110" t="s">
        <v>52</v>
      </c>
      <c r="B29" s="111"/>
      <c r="C29" s="111"/>
      <c r="D29" s="111"/>
      <c r="E29" s="111"/>
      <c r="F29" s="111"/>
      <c r="G29" s="112">
        <v>24.23</v>
      </c>
      <c r="H29" s="112"/>
      <c r="I29" s="27">
        <v>19.600000000000001</v>
      </c>
      <c r="J29" s="27">
        <v>20.97</v>
      </c>
      <c r="K29" s="27">
        <v>24.23</v>
      </c>
    </row>
    <row r="30" spans="1:1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1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 ht="15">
      <c r="A32" s="99" t="s">
        <v>53</v>
      </c>
      <c r="B32" s="99"/>
      <c r="C32" s="99"/>
      <c r="D32" s="99"/>
      <c r="E32" s="99"/>
      <c r="F32" s="99"/>
      <c r="G32" s="13"/>
      <c r="H32" s="98" t="s">
        <v>54</v>
      </c>
      <c r="I32" s="98"/>
      <c r="J32" s="98"/>
      <c r="K32" s="13"/>
    </row>
    <row r="33" spans="1:11" ht="15">
      <c r="A33" s="99" t="s">
        <v>55</v>
      </c>
      <c r="B33" s="99"/>
      <c r="C33" s="99"/>
      <c r="D33" s="99"/>
      <c r="E33" s="99"/>
      <c r="F33" s="99"/>
      <c r="G33" s="13"/>
      <c r="H33" s="13"/>
      <c r="I33" s="113"/>
      <c r="J33" s="114"/>
      <c r="K33" s="13"/>
    </row>
    <row r="34" spans="1:11" ht="15">
      <c r="A34" s="99" t="s">
        <v>56</v>
      </c>
      <c r="B34" s="99"/>
      <c r="C34" s="99"/>
      <c r="D34" s="99"/>
      <c r="E34" s="99"/>
      <c r="F34" s="99"/>
      <c r="G34" s="13"/>
      <c r="H34" s="13"/>
      <c r="I34" s="13"/>
      <c r="J34" s="13"/>
      <c r="K34" s="13"/>
    </row>
    <row r="35" spans="1:11" ht="15">
      <c r="A35" s="115" t="s">
        <v>57</v>
      </c>
      <c r="B35" s="115"/>
      <c r="C35" s="115"/>
      <c r="D35" s="115"/>
      <c r="E35" s="115"/>
      <c r="F35" s="115"/>
      <c r="G35" s="13" t="s">
        <v>58</v>
      </c>
      <c r="H35" s="98" t="s">
        <v>59</v>
      </c>
      <c r="I35" s="98"/>
      <c r="J35" s="98"/>
      <c r="K35" s="98"/>
    </row>
    <row r="36" spans="1:11">
      <c r="A36" s="103" t="s">
        <v>60</v>
      </c>
      <c r="B36" s="103"/>
      <c r="C36" s="103"/>
      <c r="D36" s="103"/>
      <c r="E36" s="103"/>
      <c r="F36" s="103"/>
      <c r="G36" s="103" t="s">
        <v>61</v>
      </c>
      <c r="H36" s="103"/>
      <c r="I36" s="103"/>
      <c r="J36" s="103"/>
      <c r="K36" s="103"/>
    </row>
    <row r="37" spans="1:11">
      <c r="A37" s="103" t="s">
        <v>62</v>
      </c>
      <c r="B37" s="103"/>
      <c r="C37" s="103"/>
      <c r="D37" s="103"/>
      <c r="E37" s="103"/>
      <c r="F37" s="103"/>
      <c r="G37" s="104" t="s">
        <v>63</v>
      </c>
      <c r="H37" s="104"/>
      <c r="I37" s="104"/>
      <c r="J37" s="104"/>
      <c r="K37" s="104"/>
    </row>
    <row r="38" spans="1:11">
      <c r="A38" s="103" t="s">
        <v>64</v>
      </c>
      <c r="B38" s="103"/>
      <c r="C38" s="103"/>
      <c r="D38" s="103"/>
      <c r="E38" s="103"/>
      <c r="F38" s="103"/>
      <c r="G38" s="103" t="s">
        <v>65</v>
      </c>
      <c r="H38" s="103"/>
      <c r="I38" s="103"/>
      <c r="J38" s="103"/>
      <c r="K38" s="103"/>
    </row>
    <row r="39" spans="1:11">
      <c r="A39" s="103" t="s">
        <v>66</v>
      </c>
      <c r="B39" s="103"/>
      <c r="C39" s="103"/>
      <c r="D39" s="103"/>
      <c r="E39" s="103"/>
      <c r="F39" s="103"/>
      <c r="G39" s="104" t="s">
        <v>67</v>
      </c>
      <c r="H39" s="104"/>
      <c r="I39" s="104"/>
      <c r="J39" s="104"/>
      <c r="K39" s="104"/>
    </row>
    <row r="40" spans="1:11">
      <c r="A40" s="103" t="s">
        <v>68</v>
      </c>
      <c r="B40" s="103"/>
      <c r="C40" s="103"/>
      <c r="D40" s="103"/>
      <c r="E40" s="103"/>
      <c r="F40" s="103"/>
      <c r="G40" s="104" t="s">
        <v>69</v>
      </c>
      <c r="H40" s="104"/>
      <c r="I40" s="104"/>
      <c r="J40" s="104"/>
      <c r="K40" s="104"/>
    </row>
    <row r="41" spans="1:11">
      <c r="A41" s="103" t="s">
        <v>70</v>
      </c>
      <c r="B41" s="103"/>
      <c r="C41" s="103"/>
      <c r="D41" s="103"/>
      <c r="E41" s="103"/>
      <c r="F41" s="103"/>
      <c r="G41" s="104" t="s">
        <v>71</v>
      </c>
      <c r="H41" s="104"/>
      <c r="I41" s="104"/>
      <c r="J41" s="104"/>
      <c r="K41" s="104"/>
    </row>
    <row r="42" spans="1:1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spans="1:11" ht="15">
      <c r="A43" s="99" t="s">
        <v>72</v>
      </c>
      <c r="B43" s="98"/>
      <c r="C43" s="98"/>
      <c r="D43" s="98"/>
      <c r="E43" s="98"/>
      <c r="F43" s="98"/>
      <c r="G43" s="13"/>
      <c r="H43" s="13"/>
      <c r="I43" s="13"/>
      <c r="J43" s="13"/>
      <c r="K43" s="13"/>
    </row>
    <row r="44" spans="1:11">
      <c r="A44" s="100" t="s">
        <v>73</v>
      </c>
      <c r="B44" s="101"/>
      <c r="C44" s="101"/>
      <c r="D44" s="101"/>
      <c r="E44" s="101"/>
      <c r="F44" s="101"/>
      <c r="G44" s="101"/>
      <c r="H44" s="102"/>
      <c r="I44" s="13"/>
      <c r="J44" s="13"/>
      <c r="K44" s="13"/>
    </row>
    <row r="45" spans="1:1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</row>
    <row r="46" spans="1:1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</row>
    <row r="47" spans="1:11" ht="15" thickBo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1:11" ht="15" thickBot="1">
      <c r="A48" s="13"/>
      <c r="B48" s="13"/>
      <c r="C48" s="13"/>
      <c r="D48" s="105" t="s">
        <v>74</v>
      </c>
      <c r="E48" s="106"/>
      <c r="F48" s="106"/>
      <c r="G48" s="106"/>
      <c r="H48" s="106"/>
      <c r="I48" s="107"/>
      <c r="J48" s="108">
        <v>0.24229999999999999</v>
      </c>
      <c r="K48" s="109"/>
    </row>
    <row r="49" spans="1:1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1:1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1:11">
      <c r="A51" s="13"/>
      <c r="B51" s="13"/>
      <c r="C51" s="13"/>
      <c r="D51" s="13"/>
      <c r="E51" s="13"/>
      <c r="F51" s="13"/>
      <c r="G51" s="98" t="s">
        <v>83</v>
      </c>
      <c r="H51" s="98"/>
      <c r="I51" s="98"/>
      <c r="J51" s="98"/>
      <c r="K51" s="98"/>
    </row>
    <row r="52" spans="1:1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1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</row>
    <row r="54" spans="1:11">
      <c r="A54" s="13"/>
      <c r="B54" s="98" t="s">
        <v>78</v>
      </c>
      <c r="C54" s="98"/>
      <c r="D54" s="98"/>
      <c r="E54" s="98"/>
      <c r="F54" s="98"/>
      <c r="G54" s="13"/>
      <c r="H54" s="98" t="s">
        <v>76</v>
      </c>
      <c r="I54" s="98"/>
      <c r="J54" s="98"/>
      <c r="K54" s="13"/>
    </row>
    <row r="55" spans="1:11">
      <c r="A55" s="13"/>
      <c r="B55" s="13"/>
      <c r="C55" s="13"/>
      <c r="D55" s="13"/>
      <c r="E55" s="13"/>
      <c r="F55" s="13"/>
      <c r="G55" s="13"/>
      <c r="H55" s="98" t="s">
        <v>75</v>
      </c>
      <c r="I55" s="98"/>
      <c r="J55" s="98"/>
      <c r="K55" s="13"/>
    </row>
    <row r="56" spans="1:11" ht="15">
      <c r="A56" s="13"/>
      <c r="B56" s="13"/>
      <c r="C56" s="13"/>
      <c r="D56" s="13"/>
      <c r="E56" s="13"/>
      <c r="F56" s="13"/>
      <c r="G56" s="13"/>
      <c r="H56" s="99" t="s">
        <v>77</v>
      </c>
      <c r="I56" s="99"/>
      <c r="J56" s="99"/>
      <c r="K56" s="13"/>
    </row>
    <row r="57" spans="1:1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</row>
  </sheetData>
  <mergeCells count="91">
    <mergeCell ref="A12:C12"/>
    <mergeCell ref="D12:F12"/>
    <mergeCell ref="G12:H12"/>
    <mergeCell ref="A6:H6"/>
    <mergeCell ref="I6:K8"/>
    <mergeCell ref="D8:E8"/>
    <mergeCell ref="A9:C9"/>
    <mergeCell ref="D9:F9"/>
    <mergeCell ref="G9:H9"/>
    <mergeCell ref="B7:H7"/>
    <mergeCell ref="A10:F10"/>
    <mergeCell ref="G10:H10"/>
    <mergeCell ref="A11:C11"/>
    <mergeCell ref="D11:F11"/>
    <mergeCell ref="G11:H11"/>
    <mergeCell ref="A13:C13"/>
    <mergeCell ref="D13:F13"/>
    <mergeCell ref="G13:H13"/>
    <mergeCell ref="A14:C14"/>
    <mergeCell ref="D14:F14"/>
    <mergeCell ref="G14:K14"/>
    <mergeCell ref="A20:F20"/>
    <mergeCell ref="G20:H20"/>
    <mergeCell ref="A15:F15"/>
    <mergeCell ref="G15:H15"/>
    <mergeCell ref="A16:C16"/>
    <mergeCell ref="D16:F16"/>
    <mergeCell ref="G16:H16"/>
    <mergeCell ref="A17:F17"/>
    <mergeCell ref="G17:H17"/>
    <mergeCell ref="A18:C18"/>
    <mergeCell ref="D18:F18"/>
    <mergeCell ref="G18:H18"/>
    <mergeCell ref="A19:F19"/>
    <mergeCell ref="G19:H19"/>
    <mergeCell ref="A21:C21"/>
    <mergeCell ref="D21:F21"/>
    <mergeCell ref="G21:H21"/>
    <mergeCell ref="A22:C22"/>
    <mergeCell ref="D22:F22"/>
    <mergeCell ref="G22:H22"/>
    <mergeCell ref="A23:C23"/>
    <mergeCell ref="D23:F23"/>
    <mergeCell ref="G23:H23"/>
    <mergeCell ref="I23:K23"/>
    <mergeCell ref="A24:C24"/>
    <mergeCell ref="D24:F24"/>
    <mergeCell ref="G24:H24"/>
    <mergeCell ref="I24:K24"/>
    <mergeCell ref="I28:K28"/>
    <mergeCell ref="A25:F25"/>
    <mergeCell ref="G25:H25"/>
    <mergeCell ref="A26:C26"/>
    <mergeCell ref="D26:F26"/>
    <mergeCell ref="G26:H26"/>
    <mergeCell ref="I26:K26"/>
    <mergeCell ref="A27:F27"/>
    <mergeCell ref="G27:H27"/>
    <mergeCell ref="A28:C28"/>
    <mergeCell ref="D28:F28"/>
    <mergeCell ref="G28:H28"/>
    <mergeCell ref="A37:F37"/>
    <mergeCell ref="G37:K37"/>
    <mergeCell ref="A29:F29"/>
    <mergeCell ref="G29:H29"/>
    <mergeCell ref="A32:F32"/>
    <mergeCell ref="H32:J32"/>
    <mergeCell ref="A33:F33"/>
    <mergeCell ref="I33:J33"/>
    <mergeCell ref="A34:F34"/>
    <mergeCell ref="A35:F35"/>
    <mergeCell ref="H35:K35"/>
    <mergeCell ref="A36:F36"/>
    <mergeCell ref="G36:K36"/>
    <mergeCell ref="A38:F38"/>
    <mergeCell ref="G38:K38"/>
    <mergeCell ref="A39:F39"/>
    <mergeCell ref="G39:K39"/>
    <mergeCell ref="A40:F40"/>
    <mergeCell ref="G40:K40"/>
    <mergeCell ref="A44:H44"/>
    <mergeCell ref="A41:F41"/>
    <mergeCell ref="G41:K41"/>
    <mergeCell ref="A43:F43"/>
    <mergeCell ref="D48:I48"/>
    <mergeCell ref="J48:K48"/>
    <mergeCell ref="G51:K51"/>
    <mergeCell ref="B54:F54"/>
    <mergeCell ref="H54:J54"/>
    <mergeCell ref="H55:J55"/>
    <mergeCell ref="H56:J56"/>
  </mergeCells>
  <pageMargins left="0.511811024" right="0.511811024" top="0.78740157499999996" bottom="0.78740157499999996" header="0.31496062000000002" footer="0.31496062000000002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 REDUTOR </vt:lpstr>
      <vt:lpstr>CRONOGRAMA FISICO-FINANC</vt:lpstr>
      <vt:lpstr>BDI</vt:lpstr>
    </vt:vector>
  </TitlesOfParts>
  <Company>Fnde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DANIELA LUIZA ZANATTA</cp:lastModifiedBy>
  <cp:lastPrinted>2020-09-21T20:36:03Z</cp:lastPrinted>
  <dcterms:created xsi:type="dcterms:W3CDTF">2012-10-15T18:57:41Z</dcterms:created>
  <dcterms:modified xsi:type="dcterms:W3CDTF">2020-11-09T12:48:50Z</dcterms:modified>
</cp:coreProperties>
</file>